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ngarthingytra-my.sharepoint.com/personal/eirikur_ry_is/Documents/Desktop/"/>
    </mc:Choice>
  </mc:AlternateContent>
  <xr:revisionPtr revIDLastSave="4" documentId="8_{572C1E50-BB8E-4A5C-B507-E1CD2414E858}" xr6:coauthVersionLast="47" xr6:coauthVersionMax="47" xr10:uidLastSave="{69E8E672-29A7-42F6-8FDF-7E17E51AD7C4}"/>
  <workbookProtection workbookAlgorithmName="SHA-512" workbookHashValue="Nc9nj1aNZfDofRX3zOjDxzieXuP2PGlfFj12JsyI/jKfaMhkiOcDaGAzb75OCfjWp1NzldFbc5cKGslTZqyySA==" workbookSaltValue="0hyY0+0DMh0qXFssqQH9Dw==" workbookSpinCount="100000" lockStructure="1"/>
  <bookViews>
    <workbookView xWindow="-110" yWindow="-110" windowWidth="19420" windowHeight="11500" tabRatio="932" activeTab="3" xr2:uid="{2897C54C-4820-4DBE-A5D7-ADD928936CA5}"/>
  </bookViews>
  <sheets>
    <sheet name="Dómblað" sheetId="7" r:id="rId1"/>
    <sheet name="Æfingalisti" sheetId="3" state="hidden" r:id="rId2"/>
    <sheet name="Upphitun" sheetId="35" r:id="rId3"/>
    <sheet name="Par 1" sheetId="64" r:id="rId4"/>
  </sheets>
  <definedNames>
    <definedName name="_xlnm._FilterDatabase" localSheetId="0" hidden="1">Dómblað!$A$3:$G$14</definedName>
    <definedName name="Vægi">Æfingalisti!$B$5:$B$55</definedName>
    <definedName name="Æfingar">Æfingalisti!$A$5:$A$55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4" l="1"/>
  <c r="E6" i="7"/>
  <c r="E6" i="35"/>
  <c r="E5" i="35"/>
  <c r="E7" i="7"/>
  <c r="T50" i="64"/>
  <c r="I50" i="64"/>
  <c r="O39" i="64"/>
  <c r="L39" i="64"/>
  <c r="G39" i="64"/>
  <c r="D39" i="64"/>
  <c r="Q38" i="64"/>
  <c r="O36" i="64"/>
  <c r="L36" i="64"/>
  <c r="G36" i="64"/>
  <c r="D36" i="64"/>
  <c r="Q34" i="64"/>
  <c r="O32" i="64"/>
  <c r="L32" i="64"/>
  <c r="G32" i="64"/>
  <c r="D32" i="64"/>
  <c r="Q30" i="64"/>
  <c r="O27" i="64"/>
  <c r="L27" i="64"/>
  <c r="G27" i="64"/>
  <c r="F40" i="64" s="1" a="1"/>
  <c r="F40" i="64" s="1"/>
  <c r="D27" i="64"/>
  <c r="Q25" i="64"/>
  <c r="O22" i="64"/>
  <c r="N40" i="64" s="1" a="1"/>
  <c r="N40" i="64" s="1"/>
  <c r="L22" i="64"/>
  <c r="G22" i="64"/>
  <c r="D22" i="64"/>
  <c r="Q20" i="64" s="1"/>
  <c r="Q19" i="64"/>
  <c r="S14" i="64"/>
  <c r="O14" i="64"/>
  <c r="M14" i="64"/>
  <c r="K14" i="64"/>
  <c r="I14" i="64"/>
  <c r="G14" i="64"/>
  <c r="E14" i="64"/>
  <c r="C14" i="64"/>
  <c r="S13" i="64"/>
  <c r="O13" i="64"/>
  <c r="M13" i="64"/>
  <c r="K13" i="64"/>
  <c r="I13" i="64"/>
  <c r="G13" i="64"/>
  <c r="E13" i="64"/>
  <c r="C13" i="64"/>
  <c r="S12" i="64"/>
  <c r="O12" i="64"/>
  <c r="M12" i="64"/>
  <c r="K12" i="64"/>
  <c r="I12" i="64"/>
  <c r="G12" i="64"/>
  <c r="E12" i="64"/>
  <c r="C12" i="64"/>
  <c r="S11" i="64"/>
  <c r="O11" i="64"/>
  <c r="M11" i="64"/>
  <c r="K11" i="64"/>
  <c r="I11" i="64"/>
  <c r="G11" i="64"/>
  <c r="E11" i="64"/>
  <c r="C11" i="64"/>
  <c r="S10" i="64"/>
  <c r="O10" i="64"/>
  <c r="M10" i="64"/>
  <c r="K10" i="64"/>
  <c r="I10" i="64"/>
  <c r="G10" i="64"/>
  <c r="E10" i="64"/>
  <c r="C10" i="64"/>
  <c r="S9" i="64"/>
  <c r="O9" i="64"/>
  <c r="M9" i="64"/>
  <c r="K9" i="64"/>
  <c r="I9" i="64"/>
  <c r="G9" i="64"/>
  <c r="E9" i="64"/>
  <c r="C9" i="64"/>
  <c r="S8" i="64"/>
  <c r="O8" i="64"/>
  <c r="M8" i="64"/>
  <c r="K8" i="64"/>
  <c r="I8" i="64"/>
  <c r="G8" i="64"/>
  <c r="E8" i="64"/>
  <c r="C8" i="64"/>
  <c r="S7" i="64"/>
  <c r="O7" i="64"/>
  <c r="M7" i="64"/>
  <c r="K7" i="64"/>
  <c r="I7" i="64"/>
  <c r="G7" i="64" s="1"/>
  <c r="C7" i="64"/>
  <c r="S6" i="64"/>
  <c r="O6" i="64"/>
  <c r="M6" i="64"/>
  <c r="K6" i="64"/>
  <c r="I6" i="64"/>
  <c r="G6" i="64" s="1"/>
  <c r="S5" i="64"/>
  <c r="O5" i="64"/>
  <c r="O16" i="64" s="1" a="1"/>
  <c r="O16" i="64" s="1"/>
  <c r="M5" i="64"/>
  <c r="K5" i="64"/>
  <c r="I5" i="64"/>
  <c r="G5" i="64" s="1"/>
  <c r="E5" i="64"/>
  <c r="C5" i="64"/>
  <c r="I7" i="7"/>
  <c r="G7" i="7" s="1"/>
  <c r="I5" i="7"/>
  <c r="G5" i="7" s="1"/>
  <c r="I6" i="7"/>
  <c r="G6" i="7" s="1"/>
  <c r="O39" i="7"/>
  <c r="O36" i="7"/>
  <c r="O32" i="7"/>
  <c r="O27" i="7"/>
  <c r="O22" i="7"/>
  <c r="L39" i="7"/>
  <c r="L22" i="7"/>
  <c r="T50" i="35"/>
  <c r="I50" i="35"/>
  <c r="O39" i="35"/>
  <c r="L39" i="35"/>
  <c r="G39" i="35"/>
  <c r="D39" i="35"/>
  <c r="Q38" i="35"/>
  <c r="O36" i="35"/>
  <c r="L36" i="35"/>
  <c r="G36" i="35"/>
  <c r="D36" i="35"/>
  <c r="Q34" i="35"/>
  <c r="O32" i="35"/>
  <c r="L32" i="35"/>
  <c r="G32" i="35"/>
  <c r="D32" i="35"/>
  <c r="Q30" i="35"/>
  <c r="O27" i="35"/>
  <c r="L27" i="35"/>
  <c r="G27" i="35"/>
  <c r="D27" i="35"/>
  <c r="Q25" i="35"/>
  <c r="O22" i="35"/>
  <c r="N40" i="35" s="1" a="1"/>
  <c r="N40" i="35" s="1"/>
  <c r="L22" i="35"/>
  <c r="G22" i="35"/>
  <c r="F40" i="35" s="1" a="1"/>
  <c r="F40" i="35" s="1"/>
  <c r="D22" i="35"/>
  <c r="Q20" i="35"/>
  <c r="Q19" i="35"/>
  <c r="S14" i="35"/>
  <c r="O14" i="35" s="1"/>
  <c r="M14" i="35"/>
  <c r="K14" i="35"/>
  <c r="I14" i="35"/>
  <c r="G14" i="35" s="1"/>
  <c r="E14" i="35"/>
  <c r="C14" i="35"/>
  <c r="S13" i="35"/>
  <c r="O13" i="35" s="1"/>
  <c r="M13" i="35"/>
  <c r="K13" i="35"/>
  <c r="I13" i="35"/>
  <c r="G13" i="35" s="1"/>
  <c r="E13" i="35"/>
  <c r="C13" i="35"/>
  <c r="S12" i="35"/>
  <c r="O12" i="35" s="1"/>
  <c r="M12" i="35"/>
  <c r="K12" i="35"/>
  <c r="I12" i="35"/>
  <c r="G12" i="35" s="1"/>
  <c r="E12" i="35"/>
  <c r="C12" i="35"/>
  <c r="S11" i="35"/>
  <c r="O11" i="35" s="1"/>
  <c r="M11" i="35"/>
  <c r="K11" i="35"/>
  <c r="I11" i="35"/>
  <c r="G11" i="35" s="1"/>
  <c r="E11" i="35"/>
  <c r="C11" i="35"/>
  <c r="S10" i="35"/>
  <c r="O10" i="35" s="1"/>
  <c r="M10" i="35"/>
  <c r="K10" i="35"/>
  <c r="I10" i="35"/>
  <c r="G10" i="35" s="1"/>
  <c r="E10" i="35"/>
  <c r="C10" i="35"/>
  <c r="S9" i="35"/>
  <c r="O9" i="35" s="1"/>
  <c r="M9" i="35"/>
  <c r="K9" i="35"/>
  <c r="I9" i="35"/>
  <c r="G9" i="35" s="1"/>
  <c r="E9" i="35"/>
  <c r="C9" i="35"/>
  <c r="S8" i="35"/>
  <c r="O8" i="35" s="1"/>
  <c r="M8" i="35"/>
  <c r="K8" i="35"/>
  <c r="I8" i="35"/>
  <c r="G8" i="35" s="1"/>
  <c r="E8" i="35"/>
  <c r="C8" i="35"/>
  <c r="S7" i="35"/>
  <c r="O7" i="35" s="1"/>
  <c r="M7" i="35"/>
  <c r="K7" i="35"/>
  <c r="I7" i="35"/>
  <c r="G7" i="35" s="1"/>
  <c r="E7" i="35"/>
  <c r="C7" i="35"/>
  <c r="S6" i="35"/>
  <c r="O6" i="35" s="1"/>
  <c r="M6" i="35"/>
  <c r="K6" i="35"/>
  <c r="I6" i="35"/>
  <c r="G6" i="35" s="1"/>
  <c r="C6" i="35"/>
  <c r="S5" i="35"/>
  <c r="O5" i="35" s="1"/>
  <c r="M5" i="35"/>
  <c r="K5" i="35"/>
  <c r="I5" i="35"/>
  <c r="G5" i="35" s="1"/>
  <c r="C5" i="35"/>
  <c r="T50" i="7"/>
  <c r="I50" i="7"/>
  <c r="G39" i="7"/>
  <c r="D39" i="7"/>
  <c r="Q38" i="7" s="1"/>
  <c r="L36" i="7"/>
  <c r="G36" i="7"/>
  <c r="D36" i="7"/>
  <c r="Q34" i="7"/>
  <c r="N40" i="7" a="1"/>
  <c r="N40" i="7" s="1"/>
  <c r="L32" i="7"/>
  <c r="G32" i="7"/>
  <c r="D32" i="7"/>
  <c r="Q30" i="7"/>
  <c r="L27" i="7"/>
  <c r="G27" i="7"/>
  <c r="D27" i="7"/>
  <c r="Q25" i="7"/>
  <c r="G22" i="7"/>
  <c r="F40" i="7" s="1" a="1"/>
  <c r="F40" i="7" s="1"/>
  <c r="D22" i="7"/>
  <c r="Q20" i="7" s="1"/>
  <c r="Q19" i="7"/>
  <c r="S14" i="7"/>
  <c r="O14" i="7" s="1"/>
  <c r="M14" i="7"/>
  <c r="K14" i="7"/>
  <c r="I14" i="7"/>
  <c r="G14" i="7" s="1"/>
  <c r="E14" i="7"/>
  <c r="C14" i="7"/>
  <c r="S13" i="7"/>
  <c r="O13" i="7" s="1"/>
  <c r="M13" i="7"/>
  <c r="K13" i="7"/>
  <c r="I13" i="7"/>
  <c r="G13" i="7" s="1"/>
  <c r="E13" i="7"/>
  <c r="C13" i="7"/>
  <c r="S12" i="7"/>
  <c r="O12" i="7" s="1"/>
  <c r="M12" i="7"/>
  <c r="K12" i="7"/>
  <c r="I12" i="7"/>
  <c r="G12" i="7" s="1"/>
  <c r="E12" i="7"/>
  <c r="C12" i="7"/>
  <c r="S11" i="7"/>
  <c r="O11" i="7" s="1"/>
  <c r="M11" i="7"/>
  <c r="K11" i="7"/>
  <c r="I11" i="7"/>
  <c r="G11" i="7" s="1"/>
  <c r="E11" i="7"/>
  <c r="C11" i="7"/>
  <c r="S10" i="7"/>
  <c r="O10" i="7" s="1"/>
  <c r="M10" i="7"/>
  <c r="K10" i="7"/>
  <c r="I10" i="7"/>
  <c r="G10" i="7" s="1"/>
  <c r="E10" i="7"/>
  <c r="C10" i="7"/>
  <c r="S9" i="7"/>
  <c r="O9" i="7" s="1"/>
  <c r="M9" i="7"/>
  <c r="K9" i="7"/>
  <c r="I9" i="7"/>
  <c r="G9" i="7" s="1"/>
  <c r="E9" i="7"/>
  <c r="C9" i="7"/>
  <c r="S8" i="7"/>
  <c r="O8" i="7" s="1"/>
  <c r="M8" i="7"/>
  <c r="K8" i="7"/>
  <c r="I8" i="7"/>
  <c r="G8" i="7" s="1"/>
  <c r="E8" i="7"/>
  <c r="C8" i="7"/>
  <c r="S7" i="7"/>
  <c r="O7" i="7" s="1"/>
  <c r="M7" i="7"/>
  <c r="K7" i="7"/>
  <c r="C7" i="7"/>
  <c r="S6" i="7"/>
  <c r="O6" i="7" s="1"/>
  <c r="M6" i="7"/>
  <c r="K6" i="7"/>
  <c r="C6" i="7"/>
  <c r="S5" i="7"/>
  <c r="O5" i="7" s="1"/>
  <c r="M5" i="7"/>
  <c r="K5" i="7"/>
  <c r="E5" i="7"/>
  <c r="C5" i="7"/>
  <c r="G16" i="64" l="1" a="1"/>
  <c r="G16" i="64" s="1"/>
  <c r="G41" i="64" s="1"/>
  <c r="O41" i="64"/>
  <c r="J46" i="64"/>
  <c r="O16" i="35" a="1"/>
  <c r="O16" i="35" s="1"/>
  <c r="O41" i="35" s="1"/>
  <c r="G16" i="35" a="1"/>
  <c r="G16" i="35" s="1"/>
  <c r="G16" i="7" a="1"/>
  <c r="G16" i="7" s="1"/>
  <c r="J46" i="35"/>
  <c r="J46" i="7"/>
  <c r="O16" i="7" a="1"/>
  <c r="O16" i="7" s="1"/>
  <c r="J43" i="64" l="1"/>
  <c r="J43" i="35"/>
  <c r="G41" i="35"/>
  <c r="G41" i="7"/>
  <c r="J43" i="7"/>
  <c r="O4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<sst xmlns="http://schemas.openxmlformats.org/spreadsheetml/2006/main" count="350" uniqueCount="85">
  <si>
    <t>Lið:</t>
  </si>
  <si>
    <t>Atvinnumaður:</t>
  </si>
  <si>
    <t>Áhugamaður:</t>
  </si>
  <si>
    <t>V</t>
  </si>
  <si>
    <t>H</t>
  </si>
  <si>
    <t>AVE</t>
  </si>
  <si>
    <t>Vægi</t>
  </si>
  <si>
    <t>Athugasemdir</t>
  </si>
  <si>
    <t>Lýsing frjálsrar æfingar</t>
  </si>
  <si>
    <t>Skylduæfing</t>
  </si>
  <si>
    <t>Æfing 2</t>
  </si>
  <si>
    <t>Æfing 3</t>
  </si>
  <si>
    <t>Æfing 4</t>
  </si>
  <si>
    <t>Æfing 5</t>
  </si>
  <si>
    <t>Æfing 6</t>
  </si>
  <si>
    <t>Æfing 7</t>
  </si>
  <si>
    <t>Æfing 8</t>
  </si>
  <si>
    <t>Æfing 9</t>
  </si>
  <si>
    <t>Æfing 10</t>
  </si>
  <si>
    <t>Meðaleinkunn æfingar</t>
  </si>
  <si>
    <t>Tölt</t>
  </si>
  <si>
    <t xml:space="preserve">Hægt </t>
  </si>
  <si>
    <t>Með hraðamun(sem T1)</t>
  </si>
  <si>
    <t>Milliferð</t>
  </si>
  <si>
    <t xml:space="preserve"> </t>
  </si>
  <si>
    <t xml:space="preserve">Greitt </t>
  </si>
  <si>
    <t>Með slakan taum(sem T2)</t>
  </si>
  <si>
    <t>Heildareinkunn fyrir tölt</t>
  </si>
  <si>
    <t>Brokk</t>
  </si>
  <si>
    <t>Hægt</t>
  </si>
  <si>
    <t>Með hraðamun</t>
  </si>
  <si>
    <t>Greitt</t>
  </si>
  <si>
    <t>Heildareinkunn fyrir brokk</t>
  </si>
  <si>
    <t>Stökk</t>
  </si>
  <si>
    <t>Heildareinkunn fyrir stökk</t>
  </si>
  <si>
    <t>Fet</t>
  </si>
  <si>
    <t>Safnað Fet</t>
  </si>
  <si>
    <t>Meðal fet</t>
  </si>
  <si>
    <t>Langt fet</t>
  </si>
  <si>
    <t>Heildareinkunn fyrir fet</t>
  </si>
  <si>
    <t>Skeið</t>
  </si>
  <si>
    <t>Á sporaslóð</t>
  </si>
  <si>
    <t>Á skálínu</t>
  </si>
  <si>
    <t>Heildareinkunn fyrir skeið</t>
  </si>
  <si>
    <t>Gangtegundir</t>
  </si>
  <si>
    <t>Meðaleinkunn gangtegundir og æfingar</t>
  </si>
  <si>
    <t>Meðaleinkunn gangtegundir</t>
  </si>
  <si>
    <t>Staðfesting dómari 1</t>
  </si>
  <si>
    <t>Staðfesting dómari 2</t>
  </si>
  <si>
    <t>id</t>
  </si>
  <si>
    <t>X</t>
  </si>
  <si>
    <t>T</t>
  </si>
  <si>
    <t>Framfótasnúningur á opnu svæði</t>
  </si>
  <si>
    <t>Krossgangur fet</t>
  </si>
  <si>
    <t>Afturfótarsnúningur fet</t>
  </si>
  <si>
    <t>Lokaður sniðgangur fet við vegg</t>
  </si>
  <si>
    <t>Lokaður sniðgangur fet á opnu svæði</t>
  </si>
  <si>
    <t>Opinn sniðgangur fet á opnu svæði</t>
  </si>
  <si>
    <t>Krossgangur tölt eða brokk</t>
  </si>
  <si>
    <t>Opinn sniðgangur tölt/brokk/stökk</t>
  </si>
  <si>
    <t>Lokaður sniðgangur tölt/brokk/stökk v. vegg</t>
  </si>
  <si>
    <t>Lokaður sniðgangur tölt/brokk/stökk á opnu svæði</t>
  </si>
  <si>
    <t>Lokaður sniðgangur á skálínu (half pass) fet</t>
  </si>
  <si>
    <t>Lokaður sniðgangur á skálínu (half pass) tölt/brokk/stokk</t>
  </si>
  <si>
    <t>Afturfótarsnúningur tölt/stökk</t>
  </si>
  <si>
    <t>Taumur gefinn fram sjálfberandi 3 x 3 sek tölt/stökk</t>
  </si>
  <si>
    <t>Taumur gefinn fram og niður fet</t>
  </si>
  <si>
    <t>Taumur gefinn fram og niður tölt/brokk/stökk</t>
  </si>
  <si>
    <t>Slaktaumatölt frá miðri skammhlið í miðja skammhlið</t>
  </si>
  <si>
    <t>Slöngulínur tölt/brokk/stökk</t>
  </si>
  <si>
    <t>Riðin átta tölt/brokk</t>
  </si>
  <si>
    <t>Riðið á hringnum tölt/brokk/stökk (13-25m)</t>
  </si>
  <si>
    <t>Riðið á baugnum fet (6m-12m)</t>
  </si>
  <si>
    <t>Riðið á baugnum tölt/brokk/stökk (6m-12m)</t>
  </si>
  <si>
    <t>Stöðvun af feti</t>
  </si>
  <si>
    <t>Bakka á opnu svæði</t>
  </si>
  <si>
    <t>Hraðabreytingar tvær stuttar eða ein löng tölt/brokk/stökk</t>
  </si>
  <si>
    <t>Hraðabreytingar á tölti (framkvæmd uppá báðar hendur frá m. ska í m. ska)</t>
  </si>
  <si>
    <t>Skeið sem æfing (einungis uppá aðra höndina)</t>
  </si>
  <si>
    <t>Skeið sem æfing (framkvæmt uppá báðar hendur)</t>
  </si>
  <si>
    <t>Gangskipting fet - tölt/brokk - fet x 3</t>
  </si>
  <si>
    <t>Einföld stökkskipting</t>
  </si>
  <si>
    <t>Skipt yfir allan völlinn tölt/brokk/stökk</t>
  </si>
  <si>
    <t>Ríða fram miðlínu tölt/brokk/stökk</t>
  </si>
  <si>
    <t>Stöðvun af tölti/brokki/stökki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</si>
</sst>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Calibri"/>
      <family val="2"/>
    </font>
    <font>
      <sz val="16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sz val="10"/>
      <color rgb="FF000000"/>
      <name val="Calibri"/>
      <family val="2"/>
    </font>
    <font>
      <b/>
      <sz val="8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8"/>
      <color rgb="FFFF0000"/>
      <name val="Calibri"/>
      <family val="2"/>
    </font>
    <font>
      <b/>
      <sz val="14"/>
      <color rgb="FF000000"/>
      <name val="Calibri"/>
      <family val="2"/>
    </font>
    <font>
      <sz val="18"/>
      <color rgb="FF000000"/>
      <name val="Calibri"/>
      <family val="2"/>
    </font>
    <font>
      <u/>
      <sz val="11"/>
      <name val="Calibri"/>
      <family val="2"/>
    </font>
    <font>
      <sz val="24"/>
      <name val="Calibri"/>
      <family val="2"/>
    </font>
    <font>
      <sz val="16"/>
      <name val="Calibri"/>
      <family val="2"/>
    </font>
    <font>
      <b/>
      <u/>
      <sz val="1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5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2" fillId="2" borderId="6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31" xfId="0" applyFont="1" applyBorder="1" applyAlignment="1">
      <alignment horizontal="right"/>
    </xf>
    <xf numFmtId="0" fontId="2" fillId="0" borderId="11" xfId="0" applyFont="1" applyBorder="1"/>
    <xf numFmtId="0" fontId="2" fillId="0" borderId="13" xfId="0" applyFont="1" applyBorder="1"/>
    <xf numFmtId="0" fontId="2" fillId="0" borderId="17" xfId="0" applyFont="1" applyBorder="1"/>
    <xf numFmtId="0" fontId="2" fillId="4" borderId="18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4" borderId="15" xfId="0" applyFont="1" applyFill="1" applyBorder="1" applyAlignment="1">
      <alignment horizontal="left"/>
    </xf>
    <xf numFmtId="0" fontId="1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164" fontId="0" fillId="6" borderId="3" xfId="0" applyNumberFormat="1" applyFill="1" applyBorder="1" applyAlignment="1">
      <alignment horizontal="center" vertical="center"/>
    </xf>
    <xf numFmtId="164" fontId="2" fillId="9" borderId="4" xfId="0" applyNumberFormat="1" applyFont="1" applyFill="1" applyBorder="1" applyAlignment="1" applyProtection="1">
      <alignment horizontal="center"/>
      <protection locked="0"/>
    </xf>
    <xf numFmtId="164" fontId="2" fillId="9" borderId="12" xfId="0" applyNumberFormat="1" applyFont="1" applyFill="1" applyBorder="1" applyAlignment="1" applyProtection="1">
      <alignment horizontal="center"/>
      <protection locked="0"/>
    </xf>
    <xf numFmtId="164" fontId="2" fillId="9" borderId="18" xfId="0" applyNumberFormat="1" applyFont="1" applyFill="1" applyBorder="1" applyAlignment="1" applyProtection="1">
      <alignment horizontal="center"/>
      <protection locked="0"/>
    </xf>
    <xf numFmtId="2" fontId="7" fillId="7" borderId="3" xfId="0" applyNumberFormat="1" applyFont="1" applyFill="1" applyBorder="1" applyAlignment="1">
      <alignment horizontal="center"/>
    </xf>
    <xf numFmtId="0" fontId="7" fillId="3" borderId="27" xfId="0" applyFont="1" applyFill="1" applyBorder="1"/>
    <xf numFmtId="0" fontId="0" fillId="3" borderId="27" xfId="0" applyFill="1" applyBorder="1"/>
    <xf numFmtId="164" fontId="2" fillId="9" borderId="1" xfId="0" applyNumberFormat="1" applyFont="1" applyFill="1" applyBorder="1" applyAlignment="1" applyProtection="1">
      <alignment horizontal="center"/>
      <protection locked="0"/>
    </xf>
    <xf numFmtId="0" fontId="2" fillId="0" borderId="34" xfId="0" applyFont="1" applyBorder="1"/>
    <xf numFmtId="0" fontId="0" fillId="5" borderId="28" xfId="0" applyFill="1" applyBorder="1"/>
    <xf numFmtId="0" fontId="2" fillId="0" borderId="28" xfId="0" applyFont="1" applyBorder="1"/>
    <xf numFmtId="0" fontId="2" fillId="0" borderId="35" xfId="0" applyFont="1" applyBorder="1"/>
    <xf numFmtId="0" fontId="4" fillId="0" borderId="36" xfId="0" applyFont="1" applyBorder="1" applyAlignment="1">
      <alignment horizontal="right"/>
    </xf>
    <xf numFmtId="164" fontId="2" fillId="9" borderId="29" xfId="0" applyNumberFormat="1" applyFont="1" applyFill="1" applyBorder="1" applyAlignment="1" applyProtection="1">
      <alignment horizontal="center"/>
      <protection locked="0"/>
    </xf>
    <xf numFmtId="0" fontId="7" fillId="7" borderId="18" xfId="0" applyFont="1" applyFill="1" applyBorder="1" applyAlignment="1">
      <alignment horizontal="center"/>
    </xf>
    <xf numFmtId="164" fontId="2" fillId="9" borderId="24" xfId="0" applyNumberFormat="1" applyFont="1" applyFill="1" applyBorder="1" applyAlignment="1" applyProtection="1">
      <alignment horizontal="center"/>
      <protection locked="0"/>
    </xf>
    <xf numFmtId="164" fontId="2" fillId="6" borderId="33" xfId="0" applyNumberFormat="1" applyFont="1" applyFill="1" applyBorder="1" applyAlignment="1">
      <alignment horizontal="center"/>
    </xf>
    <xf numFmtId="0" fontId="2" fillId="0" borderId="37" xfId="0" applyFont="1" applyBorder="1"/>
    <xf numFmtId="0" fontId="4" fillId="0" borderId="38" xfId="0" applyFont="1" applyBorder="1" applyAlignment="1">
      <alignment horizontal="right"/>
    </xf>
    <xf numFmtId="0" fontId="2" fillId="0" borderId="20" xfId="0" applyFont="1" applyBorder="1"/>
    <xf numFmtId="0" fontId="4" fillId="0" borderId="39" xfId="0" applyFont="1" applyBorder="1" applyAlignment="1">
      <alignment horizontal="right" indent="1"/>
    </xf>
    <xf numFmtId="0" fontId="6" fillId="0" borderId="1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vertical="center" wrapText="1"/>
    </xf>
    <xf numFmtId="0" fontId="12" fillId="7" borderId="3" xfId="0" applyFont="1" applyFill="1" applyBorder="1" applyAlignment="1">
      <alignment horizontal="left"/>
    </xf>
    <xf numFmtId="0" fontId="8" fillId="0" borderId="29" xfId="0" applyFont="1" applyBorder="1"/>
    <xf numFmtId="0" fontId="8" fillId="5" borderId="4" xfId="0" applyFont="1" applyFill="1" applyBorder="1"/>
    <xf numFmtId="0" fontId="8" fillId="0" borderId="4" xfId="0" applyFont="1" applyBorder="1"/>
    <xf numFmtId="0" fontId="8" fillId="0" borderId="24" xfId="0" applyFont="1" applyBorder="1"/>
    <xf numFmtId="0" fontId="12" fillId="0" borderId="0" xfId="0" applyFont="1" applyAlignment="1">
      <alignment horizontal="right"/>
    </xf>
    <xf numFmtId="0" fontId="8" fillId="0" borderId="12" xfId="0" applyFont="1" applyBorder="1"/>
    <xf numFmtId="0" fontId="8" fillId="0" borderId="3" xfId="0" applyFont="1" applyBorder="1"/>
    <xf numFmtId="0" fontId="8" fillId="0" borderId="18" xfId="0" applyFont="1" applyBorder="1"/>
    <xf numFmtId="0" fontId="8" fillId="0" borderId="30" xfId="0" applyFont="1" applyBorder="1"/>
    <xf numFmtId="0" fontId="12" fillId="6" borderId="28" xfId="0" applyFont="1" applyFill="1" applyBorder="1" applyAlignment="1">
      <alignment horizontal="left"/>
    </xf>
    <xf numFmtId="0" fontId="8" fillId="3" borderId="9" xfId="0" applyFont="1" applyFill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164" fontId="9" fillId="0" borderId="29" xfId="0" applyNumberFormat="1" applyFont="1" applyBorder="1" applyAlignment="1" applyProtection="1">
      <alignment horizontal="center"/>
      <protection locked="0"/>
    </xf>
    <xf numFmtId="164" fontId="9" fillId="0" borderId="4" xfId="0" applyNumberFormat="1" applyFont="1" applyBorder="1" applyAlignment="1" applyProtection="1">
      <alignment horizontal="center"/>
      <protection locked="0"/>
    </xf>
    <xf numFmtId="164" fontId="9" fillId="0" borderId="24" xfId="0" applyNumberFormat="1" applyFont="1" applyBorder="1" applyAlignment="1" applyProtection="1">
      <alignment horizontal="center"/>
      <protection locked="0"/>
    </xf>
    <xf numFmtId="164" fontId="9" fillId="0" borderId="19" xfId="0" applyNumberFormat="1" applyFont="1" applyBorder="1" applyAlignment="1">
      <alignment horizontal="center"/>
    </xf>
    <xf numFmtId="164" fontId="9" fillId="0" borderId="12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9" fillId="0" borderId="18" xfId="0" applyNumberFormat="1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vertical="center" wrapText="1"/>
    </xf>
    <xf numFmtId="164" fontId="0" fillId="9" borderId="3" xfId="0" applyNumberFormat="1" applyFill="1" applyBorder="1" applyAlignment="1" applyProtection="1">
      <alignment horizontal="center" vertical="center"/>
      <protection locked="0"/>
    </xf>
    <xf numFmtId="0" fontId="7" fillId="11" borderId="3" xfId="0" applyFont="1" applyFill="1" applyBorder="1" applyAlignment="1">
      <alignment vertical="center"/>
    </xf>
    <xf numFmtId="0" fontId="0" fillId="7" borderId="4" xfId="0" applyFill="1" applyBorder="1"/>
    <xf numFmtId="0" fontId="0" fillId="7" borderId="40" xfId="0" applyFill="1" applyBorder="1"/>
    <xf numFmtId="0" fontId="0" fillId="7" borderId="28" xfId="0" applyFill="1" applyBorder="1"/>
    <xf numFmtId="164" fontId="15" fillId="10" borderId="1" xfId="0" applyNumberFormat="1" applyFont="1" applyFill="1" applyBorder="1" applyAlignment="1">
      <alignment horizontal="center"/>
    </xf>
    <xf numFmtId="164" fontId="16" fillId="12" borderId="1" xfId="0" applyNumberFormat="1" applyFont="1" applyFill="1" applyBorder="1" applyAlignment="1">
      <alignment horizontal="center"/>
    </xf>
    <xf numFmtId="0" fontId="19" fillId="1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9" fillId="0" borderId="0" xfId="0" applyFont="1"/>
    <xf numFmtId="164" fontId="18" fillId="0" borderId="0" xfId="0" applyNumberFormat="1" applyFont="1"/>
    <xf numFmtId="0" fontId="0" fillId="7" borderId="43" xfId="0" applyFill="1" applyBorder="1"/>
    <xf numFmtId="0" fontId="0" fillId="5" borderId="13" xfId="0" applyFill="1" applyBorder="1"/>
    <xf numFmtId="0" fontId="2" fillId="0" borderId="44" xfId="0" applyFont="1" applyBorder="1"/>
    <xf numFmtId="0" fontId="4" fillId="0" borderId="45" xfId="0" applyFont="1" applyBorder="1" applyAlignment="1">
      <alignment horizontal="right"/>
    </xf>
    <xf numFmtId="0" fontId="2" fillId="0" borderId="46" xfId="0" applyFont="1" applyBorder="1"/>
    <xf numFmtId="0" fontId="4" fillId="0" borderId="47" xfId="0" applyFont="1" applyBorder="1" applyAlignment="1">
      <alignment horizontal="right"/>
    </xf>
    <xf numFmtId="0" fontId="2" fillId="0" borderId="48" xfId="0" applyFont="1" applyBorder="1"/>
    <xf numFmtId="0" fontId="4" fillId="0" borderId="1" xfId="0" applyFont="1" applyBorder="1" applyAlignment="1">
      <alignment horizontal="right" indent="1"/>
    </xf>
    <xf numFmtId="0" fontId="0" fillId="3" borderId="48" xfId="0" applyFill="1" applyBorder="1"/>
    <xf numFmtId="0" fontId="0" fillId="7" borderId="22" xfId="0" applyFill="1" applyBorder="1"/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7" fillId="7" borderId="3" xfId="0" applyFont="1" applyFill="1" applyBorder="1" applyAlignment="1">
      <alignment horizontal="left"/>
    </xf>
    <xf numFmtId="0" fontId="0" fillId="0" borderId="0" xfId="0" applyAlignment="1" applyProtection="1">
      <alignment horizontal="right" wrapText="1"/>
      <protection locked="0"/>
    </xf>
    <xf numFmtId="0" fontId="18" fillId="0" borderId="0" xfId="0" applyFont="1" applyAlignment="1">
      <alignment horizontal="right"/>
    </xf>
    <xf numFmtId="164" fontId="18" fillId="11" borderId="0" xfId="0" applyNumberFormat="1" applyFont="1" applyFill="1" applyAlignment="1">
      <alignment horizontal="center" vertical="center"/>
    </xf>
    <xf numFmtId="164" fontId="18" fillId="11" borderId="41" xfId="0" applyNumberFormat="1" applyFont="1" applyFill="1" applyBorder="1" applyAlignment="1">
      <alignment horizontal="center" vertical="center"/>
    </xf>
    <xf numFmtId="164" fontId="18" fillId="11" borderId="4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01">
    <dxf>
      <font>
        <u val="double"/>
        <color rgb="FFFF0000"/>
      </font>
    </dxf>
    <dxf>
      <font>
        <u/>
        <color rgb="FFFF0000"/>
      </font>
    </dxf>
    <dxf>
      <font>
        <b/>
        <i val="0"/>
      </font>
      <fill>
        <patternFill>
          <bgColor rgb="FFFEDE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EDE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C00000"/>
      </font>
      <fill>
        <patternFill>
          <bgColor rgb="FFFFFF00"/>
        </patternFill>
      </fill>
    </dxf>
    <dxf>
      <font>
        <u val="double"/>
        <color rgb="FFFF0000"/>
      </font>
    </dxf>
    <dxf>
      <font>
        <u/>
        <color rgb="FFFF0000"/>
      </font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C00000"/>
      </font>
      <fill>
        <patternFill>
          <bgColor rgb="FFFFFF00"/>
        </patternFill>
      </fill>
    </dxf>
    <dxf>
      <font>
        <u val="double"/>
        <color rgb="FFFF0000"/>
      </font>
    </dxf>
    <dxf>
      <font>
        <u/>
        <color rgb="FFFF0000"/>
      </font>
    </dxf>
    <dxf>
      <font>
        <b/>
        <i val="0"/>
      </font>
      <fill>
        <patternFill>
          <bgColor rgb="FFFEDE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EDE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C00000"/>
      </font>
      <fill>
        <patternFill>
          <bgColor rgb="FFFFFF00"/>
        </patternFill>
      </fill>
    </dxf>
    <dxf>
      <font>
        <u val="double"/>
        <color rgb="FFFF0000"/>
      </font>
    </dxf>
    <dxf>
      <font>
        <u/>
        <color rgb="FFFF0000"/>
      </font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ont>
        <u val="double"/>
        <color rgb="FFFF0000"/>
      </font>
    </dxf>
    <dxf>
      <font>
        <u/>
        <color rgb="FFFF0000"/>
      </font>
    </dxf>
    <dxf>
      <font>
        <b/>
        <i val="0"/>
      </font>
      <fill>
        <patternFill>
          <bgColor rgb="FFFEDE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EDE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C00000"/>
      </font>
      <fill>
        <patternFill>
          <bgColor rgb="FFFFFF00"/>
        </patternFill>
      </fill>
    </dxf>
    <dxf>
      <font>
        <u val="double"/>
        <color rgb="FFFF0000"/>
      </font>
    </dxf>
    <dxf>
      <font>
        <u/>
        <color rgb="FFFF0000"/>
      </font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EDE6A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ABC0D8-3E67-482F-A10B-072C91EA7DFC}" name="Æfingar_tafla" displayName="Æfingar_tafla" ref="A5:F55" headerRowCount="0" totalsRowShown="0">
  <sortState xmlns:xlrd2="http://schemas.microsoft.com/office/spreadsheetml/2017/richdata2" ref="A5:E41">
    <sortCondition ref="A6:A41"/>
  </sortState>
  <tableColumns count="6">
    <tableColumn id="1" xr3:uid="{0E3ABF06-8C7B-408C-8D47-AF44D12723E2}" name="Column1"/>
    <tableColumn id="2" xr3:uid="{84251C75-8459-4BC8-B1A1-F252E2893186}" name="Column2"/>
    <tableColumn id="3" xr3:uid="{B0176710-F77C-4161-B112-53A3444E2786}" name="Column3"/>
    <tableColumn id="6" xr3:uid="{E62B60C3-99DA-4064-B1AE-C3D4D10D17D6}" name="Column6"/>
    <tableColumn id="4" xr3:uid="{8D2C7E88-00DC-47E6-9236-FD276D7A47D0}" name="Column4"/>
    <tableColumn id="5" xr3:uid="{E668D4EA-98E0-41F8-B7C6-ADF85480EF66}" name="Column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4136-F429-400C-BEFD-F17143CF9370}">
  <dimension ref="A1:T50"/>
  <sheetViews>
    <sheetView showGridLines="0" zoomScale="80" zoomScaleNormal="80" workbookViewId="0">
      <selection activeCell="L18" sqref="L18"/>
    </sheetView>
  </sheetViews>
  <sheetFormatPr defaultRowHeight="14.5" x14ac:dyDescent="0.35"/>
  <cols>
    <col min="1" max="1" width="21.90625" customWidth="1"/>
    <col min="2" max="2" width="50.54296875" customWidth="1"/>
    <col min="3" max="3" width="0.453125" style="18" customWidth="1"/>
    <col min="4" max="4" width="5.90625" customWidth="1"/>
    <col min="5" max="5" width="4.7265625" style="81" customWidth="1"/>
    <col min="6" max="6" width="5.90625" customWidth="1"/>
    <col min="8" max="8" width="0.36328125" customWidth="1"/>
    <col min="9" max="9" width="6.453125" style="17" customWidth="1"/>
    <col min="10" max="10" width="50.54296875" customWidth="1"/>
    <col min="11" max="11" width="0.453125" style="18" customWidth="1"/>
    <col min="12" max="12" width="5.90625" customWidth="1"/>
    <col min="13" max="13" width="0.453125" style="81" customWidth="1"/>
    <col min="14" max="14" width="5.90625" customWidth="1"/>
    <col min="16" max="16" width="0.54296875" customWidth="1"/>
    <col min="17" max="17" width="43.453125" hidden="1" customWidth="1"/>
    <col min="18" max="18" width="38.08984375" hidden="1" customWidth="1"/>
    <col min="19" max="19" width="6.6328125" style="17" customWidth="1"/>
  </cols>
  <sheetData>
    <row r="1" spans="1:19" s="30" customFormat="1" ht="18.5" x14ac:dyDescent="0.35">
      <c r="A1" s="29"/>
      <c r="B1" s="40"/>
      <c r="C1" s="67"/>
      <c r="D1" s="30" t="s">
        <v>0</v>
      </c>
      <c r="E1" s="40"/>
      <c r="F1" s="134"/>
      <c r="G1" s="134"/>
      <c r="H1" s="134"/>
      <c r="I1" s="134"/>
      <c r="J1" s="40"/>
      <c r="K1" s="67"/>
      <c r="N1" s="29"/>
      <c r="O1" s="42"/>
      <c r="Q1" s="42"/>
      <c r="S1" s="130"/>
    </row>
    <row r="2" spans="1:19" ht="6" customHeight="1" x14ac:dyDescent="0.35"/>
    <row r="3" spans="1:19" ht="20.25" customHeight="1" x14ac:dyDescent="0.35">
      <c r="A3" s="117" t="s">
        <v>1</v>
      </c>
      <c r="B3" s="133"/>
      <c r="D3" s="122"/>
      <c r="E3" s="122"/>
      <c r="F3" s="122"/>
      <c r="G3" s="122"/>
      <c r="H3" s="118"/>
      <c r="J3" s="117" t="s">
        <v>2</v>
      </c>
      <c r="L3" s="134"/>
      <c r="M3" s="134"/>
      <c r="N3" s="134"/>
      <c r="O3" s="134"/>
      <c r="P3" s="134"/>
      <c r="Q3" s="134"/>
      <c r="R3" s="134"/>
      <c r="S3" s="134"/>
    </row>
    <row r="4" spans="1:19" x14ac:dyDescent="0.35">
      <c r="D4" s="19" t="s">
        <v>3</v>
      </c>
      <c r="E4" s="82"/>
      <c r="F4" s="19" t="s">
        <v>4</v>
      </c>
      <c r="G4" s="19" t="s">
        <v>5</v>
      </c>
      <c r="H4" s="19"/>
      <c r="I4" s="19" t="s">
        <v>6</v>
      </c>
      <c r="L4" s="19" t="s">
        <v>3</v>
      </c>
      <c r="M4" s="82"/>
      <c r="N4" s="19" t="s">
        <v>4</v>
      </c>
      <c r="O4" s="19" t="s">
        <v>5</v>
      </c>
      <c r="P4" s="19"/>
      <c r="Q4" s="19" t="s">
        <v>7</v>
      </c>
      <c r="R4" s="19" t="s">
        <v>8</v>
      </c>
      <c r="S4" s="19" t="s">
        <v>6</v>
      </c>
    </row>
    <row r="5" spans="1:19" s="22" customFormat="1" ht="16.25" customHeight="1" x14ac:dyDescent="0.35">
      <c r="A5" s="97" t="s">
        <v>9</v>
      </c>
      <c r="B5" s="38"/>
      <c r="C5" s="68" t="str">
        <f>IF(ISNA(VLOOKUP($B5,Æfingar_tafla[],3,FALSE)),"",VLOOKUP($B5,Æfingar_tafla[],3,FALSE))</f>
        <v/>
      </c>
      <c r="D5" s="46"/>
      <c r="E5" s="95" t="str">
        <f>IF(ISNA(VLOOKUP($B5,Æfingar_tafla[],4,FALSE)),"",VLOOKUP($B5,Æfingar_tafla[],4,FALSE))</f>
        <v/>
      </c>
      <c r="F5" s="96"/>
      <c r="G5" s="45" t="str">
        <f>IFERROR(AVERAGE(D5,F5)*I5,"")</f>
        <v/>
      </c>
      <c r="H5" s="21"/>
      <c r="I5" s="131" t="str">
        <f>IF(ISNA(VLOOKUP($B5,Æfingar_tafla[],2,FALSE)),"",VLOOKUP($B5,Æfingar_tafla[],2,FALSE))</f>
        <v/>
      </c>
      <c r="J5" s="38"/>
      <c r="K5" s="68" t="str">
        <f>IF(ISNA(VLOOKUP($J5,Æfingar_tafla[],3,FALSE)),"",VLOOKUP($J5,Æfingar_tafla[],3,FALSE))</f>
        <v/>
      </c>
      <c r="L5" s="46"/>
      <c r="M5" s="95" t="str">
        <f>IF(ISNA(VLOOKUP($J5,Æfingar_tafla[],4,FALSE)),"",VLOOKUP($J5,Æfingar_tafla[],4,FALSE))</f>
        <v/>
      </c>
      <c r="N5" s="96"/>
      <c r="O5" s="45" t="str">
        <f>IFERROR(AVERAGE(L5,N5)*S5,"")</f>
        <v/>
      </c>
      <c r="P5" s="21"/>
      <c r="Q5" s="37"/>
      <c r="R5" s="39"/>
      <c r="S5" s="131" t="str">
        <f>IF(ISNA(VLOOKUP($J5,Æfingar_tafla[],2,FALSE)),"",VLOOKUP($J5,Æfingar_tafla[],2,FALSE))</f>
        <v/>
      </c>
    </row>
    <row r="6" spans="1:19" s="22" customFormat="1" ht="16.25" customHeight="1" x14ac:dyDescent="0.35">
      <c r="A6" s="21" t="s">
        <v>10</v>
      </c>
      <c r="B6" s="38"/>
      <c r="C6" s="68" t="str">
        <f>IF(ISNA(VLOOKUP($B6,Æfingar_tafla[],3,FALSE)),"",VLOOKUP($B6,Æfingar_tafla[],3,FALSE))</f>
        <v/>
      </c>
      <c r="D6" s="96"/>
      <c r="E6" s="95" t="str">
        <f>IF(ISNA(VLOOKUP($B6,Æfingar_tafla[],4,FALSE)),"",VLOOKUP($B6,Æfingar_tafla[],4,FALSE))</f>
        <v/>
      </c>
      <c r="F6" s="96"/>
      <c r="G6" s="45" t="str">
        <f t="shared" ref="G6:G14" si="0">IFERROR(AVERAGE(D6,F6)*I6,"")</f>
        <v/>
      </c>
      <c r="H6" s="21"/>
      <c r="I6" s="131" t="str">
        <f>IF(ISNA(VLOOKUP($B6,Æfingar_tafla[],2,FALSE)),"",VLOOKUP($B6,Æfingar_tafla[],2,FALSE))</f>
        <v/>
      </c>
      <c r="J6" s="38"/>
      <c r="K6" s="68" t="str">
        <f>IF(ISNA(VLOOKUP($J6,Æfingar_tafla[],3,FALSE)),"",VLOOKUP($J6,Æfingar_tafla[],3,FALSE))</f>
        <v/>
      </c>
      <c r="L6" s="96"/>
      <c r="M6" s="95" t="str">
        <f>IF(ISNA(VLOOKUP($J6,Æfingar_tafla[],4,FALSE)),"",VLOOKUP($J6,Æfingar_tafla[],4,FALSE))</f>
        <v/>
      </c>
      <c r="N6" s="96"/>
      <c r="O6" s="45" t="str">
        <f t="shared" ref="O6:O14" si="1">IFERROR(AVERAGE(L6,N6)*S6,"")</f>
        <v/>
      </c>
      <c r="P6" s="21"/>
      <c r="Q6" s="37"/>
      <c r="R6" s="39"/>
      <c r="S6" s="131" t="str">
        <f>IF(ISNA(VLOOKUP($J6,Æfingar_tafla[],2,FALSE)),"",VLOOKUP($J6,Æfingar_tafla[],2,FALSE))</f>
        <v/>
      </c>
    </row>
    <row r="7" spans="1:19" s="22" customFormat="1" ht="16.25" customHeight="1" x14ac:dyDescent="0.35">
      <c r="A7" s="21" t="s">
        <v>11</v>
      </c>
      <c r="B7" s="38"/>
      <c r="C7" s="68" t="str">
        <f>IF(ISNA(VLOOKUP($B7,Æfingar_tafla[],3,FALSE)),"",VLOOKUP($B7,Æfingar_tafla[],3,FALSE))</f>
        <v/>
      </c>
      <c r="D7" s="96"/>
      <c r="E7" s="95" t="str">
        <f>IF(ISNA(VLOOKUP($B7,Æfingar_tafla[],4,FALSE)),"",VLOOKUP($B7,Æfingar_tafla[],4,FALSE))</f>
        <v/>
      </c>
      <c r="F7" s="96"/>
      <c r="G7" s="45" t="str">
        <f t="shared" si="0"/>
        <v/>
      </c>
      <c r="H7" s="21"/>
      <c r="I7" s="131" t="str">
        <f>IF(ISNA(VLOOKUP($B7,Æfingar_tafla[],2,FALSE)),"",VLOOKUP($B7,Æfingar_tafla[],2,FALSE))</f>
        <v/>
      </c>
      <c r="J7" s="38"/>
      <c r="K7" s="68" t="str">
        <f>IF(ISNA(VLOOKUP($J7,Æfingar_tafla[],3,FALSE)),"",VLOOKUP($J7,Æfingar_tafla[],3,FALSE))</f>
        <v/>
      </c>
      <c r="L7" s="96"/>
      <c r="M7" s="95" t="str">
        <f>IF(ISNA(VLOOKUP($J7,Æfingar_tafla[],4,FALSE)),"",VLOOKUP($J7,Æfingar_tafla[],4,FALSE))</f>
        <v/>
      </c>
      <c r="N7" s="96"/>
      <c r="O7" s="45" t="str">
        <f t="shared" si="1"/>
        <v/>
      </c>
      <c r="P7" s="21"/>
      <c r="Q7" s="37"/>
      <c r="R7" s="39"/>
      <c r="S7" s="131" t="str">
        <f>IF(ISNA(VLOOKUP($J7,Æfingar_tafla[],2,FALSE)),"",VLOOKUP($J7,Æfingar_tafla[],2,FALSE))</f>
        <v/>
      </c>
    </row>
    <row r="8" spans="1:19" s="22" customFormat="1" ht="16.25" customHeight="1" x14ac:dyDescent="0.35">
      <c r="A8" s="21" t="s">
        <v>12</v>
      </c>
      <c r="B8" s="38"/>
      <c r="C8" s="68" t="str">
        <f>IF(ISNA(VLOOKUP($B8,Æfingar_tafla[],3,FALSE)),"",VLOOKUP($B8,Æfingar_tafla[],3,FALSE))</f>
        <v/>
      </c>
      <c r="D8" s="96"/>
      <c r="E8" s="95" t="str">
        <f>IF(ISNA(VLOOKUP($B8,Æfingar_tafla[],4,FALSE)),"",VLOOKUP($B8,Æfingar_tafla[],4,FALSE))</f>
        <v/>
      </c>
      <c r="F8" s="96"/>
      <c r="G8" s="45" t="str">
        <f t="shared" si="0"/>
        <v/>
      </c>
      <c r="H8" s="21"/>
      <c r="I8" s="131" t="str">
        <f>IF(ISNA(VLOOKUP($B8,Æfingar_tafla[],2,FALSE)),"",VLOOKUP($B8,Æfingar_tafla[],2,FALSE))</f>
        <v/>
      </c>
      <c r="J8" s="38"/>
      <c r="K8" s="68" t="str">
        <f>IF(ISNA(VLOOKUP($J8,Æfingar_tafla[],3,FALSE)),"",VLOOKUP($J8,Æfingar_tafla[],3,FALSE))</f>
        <v/>
      </c>
      <c r="L8" s="96"/>
      <c r="M8" s="95" t="str">
        <f>IF(ISNA(VLOOKUP($J8,Æfingar_tafla[],4,FALSE)),"",VLOOKUP($J8,Æfingar_tafla[],4,FALSE))</f>
        <v/>
      </c>
      <c r="N8" s="96"/>
      <c r="O8" s="45" t="str">
        <f t="shared" si="1"/>
        <v/>
      </c>
      <c r="P8" s="21"/>
      <c r="Q8" s="37"/>
      <c r="R8" s="39"/>
      <c r="S8" s="131" t="str">
        <f>IF(ISNA(VLOOKUP($J8,Æfingar_tafla[],2,FALSE)),"",VLOOKUP($J8,Æfingar_tafla[],2,FALSE))</f>
        <v/>
      </c>
    </row>
    <row r="9" spans="1:19" s="22" customFormat="1" ht="16.25" customHeight="1" x14ac:dyDescent="0.35">
      <c r="A9" s="21" t="s">
        <v>13</v>
      </c>
      <c r="B9" s="38"/>
      <c r="C9" s="68" t="str">
        <f>IF(ISNA(VLOOKUP($B9,Æfingar_tafla[],3,FALSE)),"",VLOOKUP($B9,Æfingar_tafla[],3,FALSE))</f>
        <v/>
      </c>
      <c r="D9" s="96"/>
      <c r="E9" s="95" t="str">
        <f>IF(ISNA(VLOOKUP($B9,Æfingar_tafla[],4,FALSE)),"",VLOOKUP($B9,Æfingar_tafla[],4,FALSE))</f>
        <v/>
      </c>
      <c r="F9" s="96"/>
      <c r="G9" s="45" t="str">
        <f t="shared" si="0"/>
        <v/>
      </c>
      <c r="H9" s="21"/>
      <c r="I9" s="131" t="str">
        <f>IF(ISNA(VLOOKUP($B9,Æfingar_tafla[],2,FALSE)),"",VLOOKUP($B9,Æfingar_tafla[],2,FALSE))</f>
        <v/>
      </c>
      <c r="J9" s="38"/>
      <c r="K9" s="68" t="str">
        <f>IF(ISNA(VLOOKUP($J9,Æfingar_tafla[],3,FALSE)),"",VLOOKUP($J9,Æfingar_tafla[],3,FALSE))</f>
        <v/>
      </c>
      <c r="L9" s="96"/>
      <c r="M9" s="95" t="str">
        <f>IF(ISNA(VLOOKUP($J9,Æfingar_tafla[],4,FALSE)),"",VLOOKUP($J9,Æfingar_tafla[],4,FALSE))</f>
        <v/>
      </c>
      <c r="N9" s="96"/>
      <c r="O9" s="45" t="str">
        <f t="shared" si="1"/>
        <v/>
      </c>
      <c r="P9" s="21"/>
      <c r="Q9" s="37"/>
      <c r="R9" s="39"/>
      <c r="S9" s="131" t="str">
        <f>IF(ISNA(VLOOKUP($J9,Æfingar_tafla[],2,FALSE)),"",VLOOKUP($J9,Æfingar_tafla[],2,FALSE))</f>
        <v/>
      </c>
    </row>
    <row r="10" spans="1:19" s="22" customFormat="1" ht="16.25" customHeight="1" x14ac:dyDescent="0.35">
      <c r="A10" s="21" t="s">
        <v>14</v>
      </c>
      <c r="B10" s="38"/>
      <c r="C10" s="68" t="str">
        <f>IF(ISNA(VLOOKUP($B10,Æfingar_tafla[],3,FALSE)),"",VLOOKUP($B10,Æfingar_tafla[],3,FALSE))</f>
        <v/>
      </c>
      <c r="D10" s="96"/>
      <c r="E10" s="95" t="str">
        <f>IF(ISNA(VLOOKUP($B10,Æfingar_tafla[],4,FALSE)),"",VLOOKUP($B10,Æfingar_tafla[],4,FALSE))</f>
        <v/>
      </c>
      <c r="F10" s="96"/>
      <c r="G10" s="45" t="str">
        <f t="shared" si="0"/>
        <v/>
      </c>
      <c r="H10" s="21"/>
      <c r="I10" s="131" t="str">
        <f>IF(ISNA(VLOOKUP($B10,Æfingar_tafla[],2,FALSE)),"",VLOOKUP($B10,Æfingar_tafla[],2,FALSE))</f>
        <v/>
      </c>
      <c r="J10" s="38"/>
      <c r="K10" s="68" t="str">
        <f>IF(ISNA(VLOOKUP($J10,Æfingar_tafla[],3,FALSE)),"",VLOOKUP($J10,Æfingar_tafla[],3,FALSE))</f>
        <v/>
      </c>
      <c r="L10" s="96"/>
      <c r="M10" s="95" t="str">
        <f>IF(ISNA(VLOOKUP($J10,Æfingar_tafla[],4,FALSE)),"",VLOOKUP($J10,Æfingar_tafla[],4,FALSE))</f>
        <v/>
      </c>
      <c r="N10" s="96"/>
      <c r="O10" s="45" t="str">
        <f t="shared" si="1"/>
        <v/>
      </c>
      <c r="P10" s="21"/>
      <c r="Q10" s="37"/>
      <c r="R10" s="39"/>
      <c r="S10" s="131" t="str">
        <f>IF(ISNA(VLOOKUP($J10,Æfingar_tafla[],2,FALSE)),"",VLOOKUP($J10,Æfingar_tafla[],2,FALSE))</f>
        <v/>
      </c>
    </row>
    <row r="11" spans="1:19" s="22" customFormat="1" ht="16.25" customHeight="1" x14ac:dyDescent="0.35">
      <c r="A11" s="21" t="s">
        <v>15</v>
      </c>
      <c r="B11" s="38"/>
      <c r="C11" s="68" t="str">
        <f>IF(ISNA(VLOOKUP($B11,Æfingar_tafla[],3,FALSE)),"",VLOOKUP($B11,Æfingar_tafla[],3,FALSE))</f>
        <v/>
      </c>
      <c r="D11" s="96"/>
      <c r="E11" s="95" t="str">
        <f>IF(ISNA(VLOOKUP($B11,Æfingar_tafla[],4,FALSE)),"",VLOOKUP($B11,Æfingar_tafla[],4,FALSE))</f>
        <v/>
      </c>
      <c r="F11" s="96"/>
      <c r="G11" s="45" t="str">
        <f t="shared" si="0"/>
        <v/>
      </c>
      <c r="H11" s="21"/>
      <c r="I11" s="131" t="str">
        <f>IF(ISNA(VLOOKUP($B11,Æfingar_tafla[],2,FALSE)),"",VLOOKUP($B11,Æfingar_tafla[],2,FALSE))</f>
        <v/>
      </c>
      <c r="J11" s="38"/>
      <c r="K11" s="68" t="str">
        <f>IF(ISNA(VLOOKUP($J11,Æfingar_tafla[],3,FALSE)),"",VLOOKUP($J11,Æfingar_tafla[],3,FALSE))</f>
        <v/>
      </c>
      <c r="L11" s="96"/>
      <c r="M11" s="95" t="str">
        <f>IF(ISNA(VLOOKUP($J11,Æfingar_tafla[],4,FALSE)),"",VLOOKUP($J11,Æfingar_tafla[],4,FALSE))</f>
        <v/>
      </c>
      <c r="N11" s="96"/>
      <c r="O11" s="45" t="str">
        <f t="shared" si="1"/>
        <v/>
      </c>
      <c r="P11" s="21"/>
      <c r="Q11" s="37"/>
      <c r="R11" s="39"/>
      <c r="S11" s="131" t="str">
        <f>IF(ISNA(VLOOKUP($J11,Æfingar_tafla[],2,FALSE)),"",VLOOKUP($J11,Æfingar_tafla[],2,FALSE))</f>
        <v/>
      </c>
    </row>
    <row r="12" spans="1:19" s="22" customFormat="1" ht="16.25" customHeight="1" x14ac:dyDescent="0.35">
      <c r="A12" s="21" t="s">
        <v>16</v>
      </c>
      <c r="B12" s="38"/>
      <c r="C12" s="68" t="str">
        <f>IF(ISNA(VLOOKUP($B12,Æfingar_tafla[],3,FALSE)),"",VLOOKUP($B12,Æfingar_tafla[],3,FALSE))</f>
        <v/>
      </c>
      <c r="D12" s="96"/>
      <c r="E12" s="95" t="str">
        <f>IF(ISNA(VLOOKUP($B12,Æfingar_tafla[],4,FALSE)),"",VLOOKUP($B12,Æfingar_tafla[],4,FALSE))</f>
        <v/>
      </c>
      <c r="F12" s="96"/>
      <c r="G12" s="45" t="str">
        <f t="shared" si="0"/>
        <v/>
      </c>
      <c r="H12" s="21"/>
      <c r="I12" s="131" t="str">
        <f>IF(ISNA(VLOOKUP($B12,Æfingar_tafla[],2,FALSE)),"",VLOOKUP($B12,Æfingar_tafla[],2,FALSE))</f>
        <v/>
      </c>
      <c r="J12" s="38"/>
      <c r="K12" s="68" t="str">
        <f>IF(ISNA(VLOOKUP($J12,Æfingar_tafla[],3,FALSE)),"",VLOOKUP($J12,Æfingar_tafla[],3,FALSE))</f>
        <v/>
      </c>
      <c r="L12" s="96"/>
      <c r="M12" s="95" t="str">
        <f>IF(ISNA(VLOOKUP($J12,Æfingar_tafla[],4,FALSE)),"",VLOOKUP($J12,Æfingar_tafla[],4,FALSE))</f>
        <v/>
      </c>
      <c r="N12" s="96"/>
      <c r="O12" s="45" t="str">
        <f t="shared" si="1"/>
        <v/>
      </c>
      <c r="P12" s="21"/>
      <c r="Q12" s="37"/>
      <c r="R12" s="39"/>
      <c r="S12" s="131" t="str">
        <f>IF(ISNA(VLOOKUP($J12,Æfingar_tafla[],2,FALSE)),"",VLOOKUP($J12,Æfingar_tafla[],2,FALSE))</f>
        <v/>
      </c>
    </row>
    <row r="13" spans="1:19" s="22" customFormat="1" ht="16.25" customHeight="1" x14ac:dyDescent="0.35">
      <c r="A13" s="21" t="s">
        <v>17</v>
      </c>
      <c r="B13" s="38"/>
      <c r="C13" s="68" t="str">
        <f>IF(ISNA(VLOOKUP($B13,Æfingar_tafla[],3,FALSE)),"",VLOOKUP($B13,Æfingar_tafla[],3,FALSE))</f>
        <v/>
      </c>
      <c r="D13" s="96"/>
      <c r="E13" s="95" t="str">
        <f>IF(ISNA(VLOOKUP($B13,Æfingar_tafla[],4,FALSE)),"",VLOOKUP($B13,Æfingar_tafla[],4,FALSE))</f>
        <v/>
      </c>
      <c r="F13" s="96"/>
      <c r="G13" s="45" t="str">
        <f t="shared" si="0"/>
        <v/>
      </c>
      <c r="H13" s="21"/>
      <c r="I13" s="131" t="str">
        <f>IF(ISNA(VLOOKUP($B13,Æfingar_tafla[],2,FALSE)),"",VLOOKUP($B13,Æfingar_tafla[],2,FALSE))</f>
        <v/>
      </c>
      <c r="J13" s="38"/>
      <c r="K13" s="68" t="str">
        <f>IF(ISNA(VLOOKUP($J13,Æfingar_tafla[],3,FALSE)),"",VLOOKUP($J13,Æfingar_tafla[],3,FALSE))</f>
        <v/>
      </c>
      <c r="L13" s="96"/>
      <c r="M13" s="95" t="str">
        <f>IF(ISNA(VLOOKUP($J13,Æfingar_tafla[],4,FALSE)),"",VLOOKUP($J13,Æfingar_tafla[],4,FALSE))</f>
        <v/>
      </c>
      <c r="N13" s="96"/>
      <c r="O13" s="45" t="str">
        <f t="shared" si="1"/>
        <v/>
      </c>
      <c r="P13" s="21"/>
      <c r="Q13" s="37"/>
      <c r="R13" s="39"/>
      <c r="S13" s="131" t="str">
        <f>IF(ISNA(VLOOKUP($J13,Æfingar_tafla[],2,FALSE)),"",VLOOKUP($J13,Æfingar_tafla[],2,FALSE))</f>
        <v/>
      </c>
    </row>
    <row r="14" spans="1:19" s="22" customFormat="1" ht="16.25" customHeight="1" x14ac:dyDescent="0.35">
      <c r="A14" s="21" t="s">
        <v>18</v>
      </c>
      <c r="B14" s="38"/>
      <c r="C14" s="68" t="str">
        <f>IF(ISNA(VLOOKUP($B14,Æfingar_tafla[],3,FALSE)),"",VLOOKUP($B14,Æfingar_tafla[],3,FALSE))</f>
        <v/>
      </c>
      <c r="D14" s="96"/>
      <c r="E14" s="95" t="str">
        <f>IF(ISNA(VLOOKUP($B14,Æfingar_tafla[],4,FALSE)),"",VLOOKUP($B14,Æfingar_tafla[],4,FALSE))</f>
        <v/>
      </c>
      <c r="F14" s="96"/>
      <c r="G14" s="45" t="str">
        <f t="shared" si="0"/>
        <v/>
      </c>
      <c r="H14" s="21"/>
      <c r="I14" s="131" t="str">
        <f>IF(ISNA(VLOOKUP($B14,Æfingar_tafla[],2,FALSE)),"",VLOOKUP($B14,Æfingar_tafla[],2,FALSE))</f>
        <v/>
      </c>
      <c r="J14" s="38"/>
      <c r="K14" s="68" t="str">
        <f>IF(ISNA(VLOOKUP($J14,Æfingar_tafla[],3,FALSE)),"",VLOOKUP($J14,Æfingar_tafla[],3,FALSE))</f>
        <v/>
      </c>
      <c r="L14" s="96"/>
      <c r="M14" s="95" t="str">
        <f>IF(ISNA(VLOOKUP($J14,Æfingar_tafla[],4,FALSE)),"",VLOOKUP($J14,Æfingar_tafla[],4,FALSE))</f>
        <v/>
      </c>
      <c r="N14" s="96"/>
      <c r="O14" s="45" t="str">
        <f t="shared" si="1"/>
        <v/>
      </c>
      <c r="P14" s="21"/>
      <c r="Q14" s="37"/>
      <c r="R14" s="39"/>
      <c r="S14" s="131" t="str">
        <f>IF(ISNA(VLOOKUP($J14,Æfingar_tafla[],2,FALSE)),"",VLOOKUP($J14,Æfingar_tafla[],2,FALSE))</f>
        <v/>
      </c>
    </row>
    <row r="15" spans="1:19" x14ac:dyDescent="0.35">
      <c r="D15" s="17"/>
      <c r="E15" s="83"/>
      <c r="F15" s="17"/>
      <c r="G15" s="17"/>
      <c r="L15" s="17"/>
      <c r="M15" s="83"/>
      <c r="N15" s="17"/>
      <c r="O15" s="17"/>
    </row>
    <row r="16" spans="1:19" ht="15" thickBot="1" x14ac:dyDescent="0.4">
      <c r="A16" s="124" t="s">
        <v>19</v>
      </c>
      <c r="B16" s="124"/>
      <c r="C16" s="69"/>
      <c r="D16" s="59"/>
      <c r="E16" s="84"/>
      <c r="F16" s="20"/>
      <c r="G16" s="49" cm="1">
        <f t="array" ref="G16">IFERROR(IF(COUNT(G5:G14)&gt;3,AVERAGE(LARGE(G6:G14,{1,2}),G5),SUM(G5:G14)/3),0)</f>
        <v>0</v>
      </c>
      <c r="H16" s="98"/>
      <c r="J16" s="107"/>
      <c r="K16" s="99"/>
      <c r="L16" s="59"/>
      <c r="M16" s="99"/>
      <c r="N16" s="99"/>
      <c r="O16" s="49" cm="1">
        <f t="array" ref="O16">IFERROR(IF(COUNT(O5:O14)&gt;3,AVERAGE(LARGE(O6:O14,{1,2}),O5),SUM(O5:O14)/3),0)</f>
        <v>0</v>
      </c>
      <c r="P16" s="116"/>
      <c r="Q16" s="100"/>
    </row>
    <row r="17" spans="1:17" x14ac:dyDescent="0.35">
      <c r="A17" s="119" t="s">
        <v>20</v>
      </c>
      <c r="B17" s="53" t="s">
        <v>21</v>
      </c>
      <c r="C17" s="70"/>
      <c r="D17" s="58"/>
      <c r="E17" s="85"/>
      <c r="F17" s="2"/>
      <c r="G17" s="3"/>
      <c r="H17" s="43"/>
      <c r="J17" s="32" t="s">
        <v>21</v>
      </c>
      <c r="K17" s="70"/>
      <c r="L17" s="58"/>
      <c r="M17" s="85"/>
      <c r="N17" s="2"/>
      <c r="O17" s="3"/>
      <c r="P17" s="43"/>
      <c r="Q17" s="4"/>
    </row>
    <row r="18" spans="1:17" x14ac:dyDescent="0.35">
      <c r="A18" s="120"/>
      <c r="B18" s="54" t="s">
        <v>22</v>
      </c>
      <c r="C18" s="71"/>
      <c r="D18" s="46"/>
      <c r="E18" s="86"/>
      <c r="F18" s="5"/>
      <c r="G18" s="6"/>
      <c r="H18" s="1"/>
      <c r="J18" s="108" t="s">
        <v>22</v>
      </c>
      <c r="K18" s="71"/>
      <c r="L18" s="46"/>
      <c r="M18" s="86"/>
      <c r="N18" s="5"/>
      <c r="O18" s="6"/>
      <c r="P18" s="1"/>
      <c r="Q18" s="28"/>
    </row>
    <row r="19" spans="1:17" x14ac:dyDescent="0.35">
      <c r="A19" s="120"/>
      <c r="B19" s="55" t="s">
        <v>23</v>
      </c>
      <c r="C19" s="72"/>
      <c r="D19" s="46"/>
      <c r="E19" s="86"/>
      <c r="F19" s="5" t="s">
        <v>24</v>
      </c>
      <c r="G19" s="6"/>
      <c r="H19" s="1"/>
      <c r="J19" s="33" t="s">
        <v>23</v>
      </c>
      <c r="K19" s="72"/>
      <c r="L19" s="46"/>
      <c r="M19" s="86"/>
      <c r="N19" s="5" t="s">
        <v>24</v>
      </c>
      <c r="O19" s="6"/>
      <c r="P19" s="1"/>
      <c r="Q19" s="41" t="str">
        <f>IF(COUNT(D17:D21)=1,(IF(D39=0,"Ekki hafa verið sýndar tvær útfærslur og ekki skeið. Hálf einkunn","")),"")</f>
        <v/>
      </c>
    </row>
    <row r="20" spans="1:17" x14ac:dyDescent="0.35">
      <c r="A20" s="120"/>
      <c r="B20" s="55" t="s">
        <v>25</v>
      </c>
      <c r="C20" s="72"/>
      <c r="D20" s="46"/>
      <c r="E20" s="86"/>
      <c r="F20" s="5"/>
      <c r="G20" s="8"/>
      <c r="H20" s="1"/>
      <c r="J20" s="33" t="s">
        <v>25</v>
      </c>
      <c r="K20" s="72"/>
      <c r="L20" s="46"/>
      <c r="M20" s="86"/>
      <c r="N20" s="5"/>
      <c r="O20" s="8"/>
      <c r="P20" s="1"/>
      <c r="Q20" s="9" t="str">
        <f>IF(D22&gt;0,IF(G22&lt;0.1,"Gefa þarf lokaeinkunn fyrir tölt",""),"")</f>
        <v/>
      </c>
    </row>
    <row r="21" spans="1:17" ht="15" thickBot="1" x14ac:dyDescent="0.4">
      <c r="A21" s="120"/>
      <c r="B21" s="56" t="s">
        <v>26</v>
      </c>
      <c r="C21" s="73"/>
      <c r="D21" s="60"/>
      <c r="E21" s="87"/>
      <c r="F21" s="10"/>
      <c r="G21" s="8"/>
      <c r="H21" s="1"/>
      <c r="J21" s="109" t="s">
        <v>26</v>
      </c>
      <c r="K21" s="73"/>
      <c r="L21" s="60"/>
      <c r="M21" s="87"/>
      <c r="N21" s="10"/>
      <c r="O21" s="8"/>
      <c r="P21" s="1"/>
      <c r="Q21" s="27"/>
    </row>
    <row r="22" spans="1:17" ht="15" thickBot="1" x14ac:dyDescent="0.4">
      <c r="A22" s="120"/>
      <c r="B22" s="57" t="s">
        <v>27</v>
      </c>
      <c r="C22" s="74"/>
      <c r="D22" s="61">
        <f>IFERROR(AVERAGE(D17:D21),0)</f>
        <v>0</v>
      </c>
      <c r="E22" s="88"/>
      <c r="F22" s="52"/>
      <c r="G22" s="93">
        <f>F22</f>
        <v>0</v>
      </c>
      <c r="H22" s="1"/>
      <c r="J22" s="110" t="s">
        <v>27</v>
      </c>
      <c r="K22" s="74"/>
      <c r="L22" s="61">
        <f>IFERROR(AVERAGE(L17:L21),0)</f>
        <v>0</v>
      </c>
      <c r="M22" s="88"/>
      <c r="N22" s="52"/>
      <c r="O22" s="93">
        <f>N22</f>
        <v>0</v>
      </c>
      <c r="P22" s="1"/>
      <c r="Q22" s="11"/>
    </row>
    <row r="23" spans="1:17" x14ac:dyDescent="0.35">
      <c r="A23" s="119" t="s">
        <v>28</v>
      </c>
      <c r="B23" s="62" t="s">
        <v>29</v>
      </c>
      <c r="C23" s="70"/>
      <c r="D23" s="58"/>
      <c r="E23" s="85"/>
      <c r="F23" s="12"/>
      <c r="G23" s="13"/>
      <c r="H23" s="1"/>
      <c r="J23" s="111" t="s">
        <v>29</v>
      </c>
      <c r="K23" s="70"/>
      <c r="L23" s="58"/>
      <c r="M23" s="85"/>
      <c r="N23" s="12"/>
      <c r="O23" s="13"/>
      <c r="P23" s="1"/>
      <c r="Q23" s="4"/>
    </row>
    <row r="24" spans="1:17" x14ac:dyDescent="0.35">
      <c r="A24" s="120"/>
      <c r="B24" s="55" t="s">
        <v>23</v>
      </c>
      <c r="C24" s="72"/>
      <c r="D24" s="46"/>
      <c r="E24" s="86"/>
      <c r="F24" s="5"/>
      <c r="G24" s="6"/>
      <c r="H24" s="1"/>
      <c r="J24" s="33" t="s">
        <v>23</v>
      </c>
      <c r="K24" s="72"/>
      <c r="L24" s="46"/>
      <c r="M24" s="86"/>
      <c r="N24" s="5"/>
      <c r="O24" s="6"/>
      <c r="P24" s="1"/>
      <c r="Q24" s="7"/>
    </row>
    <row r="25" spans="1:17" x14ac:dyDescent="0.35">
      <c r="A25" s="120"/>
      <c r="B25" s="55" t="s">
        <v>30</v>
      </c>
      <c r="C25" s="72"/>
      <c r="D25" s="46"/>
      <c r="E25" s="86"/>
      <c r="F25" s="5"/>
      <c r="G25" s="8"/>
      <c r="H25" s="1"/>
      <c r="J25" s="33" t="s">
        <v>30</v>
      </c>
      <c r="K25" s="72"/>
      <c r="L25" s="46"/>
      <c r="M25" s="86"/>
      <c r="N25" s="5"/>
      <c r="O25" s="8"/>
      <c r="P25" s="1"/>
      <c r="Q25" s="9" t="str">
        <f>IF(D27&gt;0,IF(G27&lt;0.1,"Gefa þarf lokaeinkunn fyrir brokk",""),"")</f>
        <v/>
      </c>
    </row>
    <row r="26" spans="1:17" ht="15" thickBot="1" x14ac:dyDescent="0.4">
      <c r="A26" s="120"/>
      <c r="B26" s="56" t="s">
        <v>31</v>
      </c>
      <c r="C26" s="73"/>
      <c r="D26" s="46"/>
      <c r="E26" s="87"/>
      <c r="F26" s="10"/>
      <c r="G26" s="8"/>
      <c r="H26" s="1"/>
      <c r="J26" s="109" t="s">
        <v>31</v>
      </c>
      <c r="K26" s="73"/>
      <c r="L26" s="46"/>
      <c r="M26" s="87"/>
      <c r="N26" s="10"/>
      <c r="O26" s="8"/>
      <c r="P26" s="1"/>
      <c r="Q26" s="9"/>
    </row>
    <row r="27" spans="1:17" ht="15" thickBot="1" x14ac:dyDescent="0.4">
      <c r="A27" s="121"/>
      <c r="B27" s="57" t="s">
        <v>32</v>
      </c>
      <c r="C27" s="74"/>
      <c r="D27" s="61">
        <f>IFERROR(AVERAGE(D23:D26),0)</f>
        <v>0</v>
      </c>
      <c r="E27" s="88"/>
      <c r="F27" s="52"/>
      <c r="G27" s="93">
        <f>F27</f>
        <v>0</v>
      </c>
      <c r="H27" s="1"/>
      <c r="J27" s="110" t="s">
        <v>32</v>
      </c>
      <c r="K27" s="74"/>
      <c r="L27" s="61">
        <f>IFERROR(AVERAGE(L23:L26),0)</f>
        <v>0</v>
      </c>
      <c r="M27" s="88"/>
      <c r="N27" s="52"/>
      <c r="O27" s="93">
        <f>N27</f>
        <v>0</v>
      </c>
      <c r="P27" s="1"/>
      <c r="Q27" s="11"/>
    </row>
    <row r="28" spans="1:17" x14ac:dyDescent="0.35">
      <c r="A28" s="119" t="s">
        <v>33</v>
      </c>
      <c r="B28" s="53" t="s">
        <v>21</v>
      </c>
      <c r="C28" s="70"/>
      <c r="D28" s="46"/>
      <c r="E28" s="85"/>
      <c r="F28" s="2"/>
      <c r="G28" s="3"/>
      <c r="H28" s="1"/>
      <c r="J28" s="32" t="s">
        <v>21</v>
      </c>
      <c r="K28" s="70"/>
      <c r="L28" s="46"/>
      <c r="M28" s="85"/>
      <c r="N28" s="2"/>
      <c r="O28" s="3"/>
      <c r="P28" s="1"/>
      <c r="Q28" s="4"/>
    </row>
    <row r="29" spans="1:17" x14ac:dyDescent="0.35">
      <c r="A29" s="120"/>
      <c r="B29" s="55" t="s">
        <v>23</v>
      </c>
      <c r="C29" s="72"/>
      <c r="D29" s="46"/>
      <c r="E29" s="86"/>
      <c r="F29" s="5"/>
      <c r="G29" s="6"/>
      <c r="H29" s="1"/>
      <c r="J29" s="33" t="s">
        <v>23</v>
      </c>
      <c r="K29" s="72"/>
      <c r="L29" s="46"/>
      <c r="M29" s="86"/>
      <c r="N29" s="5"/>
      <c r="O29" s="6"/>
      <c r="P29" s="1"/>
      <c r="Q29" s="7"/>
    </row>
    <row r="30" spans="1:17" x14ac:dyDescent="0.35">
      <c r="A30" s="120"/>
      <c r="B30" s="55" t="s">
        <v>30</v>
      </c>
      <c r="C30" s="72"/>
      <c r="D30" s="46"/>
      <c r="E30" s="86"/>
      <c r="F30" s="5"/>
      <c r="G30" s="6"/>
      <c r="H30" s="1"/>
      <c r="J30" s="33" t="s">
        <v>30</v>
      </c>
      <c r="K30" s="72"/>
      <c r="L30" s="46"/>
      <c r="M30" s="86"/>
      <c r="N30" s="5"/>
      <c r="O30" s="6"/>
      <c r="P30" s="1"/>
      <c r="Q30" s="9" t="str">
        <f>IF(D32&gt;0,IF(G32&lt;0.1,"Gefa þarf lokaeinkunn fyrir stökk",""),"")</f>
        <v/>
      </c>
    </row>
    <row r="31" spans="1:17" ht="15" thickBot="1" x14ac:dyDescent="0.4">
      <c r="A31" s="120"/>
      <c r="B31" s="56" t="s">
        <v>31</v>
      </c>
      <c r="C31" s="73"/>
      <c r="D31" s="46"/>
      <c r="E31" s="87"/>
      <c r="F31" s="14"/>
      <c r="G31" s="8"/>
      <c r="H31" s="1"/>
      <c r="J31" s="109" t="s">
        <v>31</v>
      </c>
      <c r="K31" s="73"/>
      <c r="L31" s="46"/>
      <c r="M31" s="87"/>
      <c r="N31" s="14"/>
      <c r="O31" s="8"/>
      <c r="P31" s="1"/>
      <c r="Q31" s="9"/>
    </row>
    <row r="32" spans="1:17" ht="15" thickBot="1" x14ac:dyDescent="0.4">
      <c r="A32" s="121"/>
      <c r="B32" s="63" t="s">
        <v>34</v>
      </c>
      <c r="C32" s="74"/>
      <c r="D32" s="61">
        <f>IFERROR(AVERAGE(D28:D31),0)</f>
        <v>0</v>
      </c>
      <c r="E32" s="88"/>
      <c r="F32" s="52"/>
      <c r="G32" s="93">
        <f>F32</f>
        <v>0</v>
      </c>
      <c r="H32" s="1"/>
      <c r="J32" s="112" t="s">
        <v>34</v>
      </c>
      <c r="K32" s="74"/>
      <c r="L32" s="61">
        <f>IFERROR(AVERAGE(L28:L31),0)</f>
        <v>0</v>
      </c>
      <c r="M32" s="88"/>
      <c r="N32" s="52"/>
      <c r="O32" s="93">
        <f>N32</f>
        <v>0</v>
      </c>
      <c r="P32" s="1"/>
      <c r="Q32" s="24"/>
    </row>
    <row r="33" spans="1:17" x14ac:dyDescent="0.35">
      <c r="A33" s="119" t="s">
        <v>35</v>
      </c>
      <c r="B33" s="32" t="s">
        <v>36</v>
      </c>
      <c r="C33" s="75"/>
      <c r="D33" s="47"/>
      <c r="E33" s="89"/>
      <c r="F33" s="2"/>
      <c r="G33" s="3"/>
      <c r="H33" s="1"/>
      <c r="J33" s="32" t="s">
        <v>36</v>
      </c>
      <c r="K33" s="75"/>
      <c r="L33" s="47"/>
      <c r="M33" s="89"/>
      <c r="N33" s="2"/>
      <c r="O33" s="3"/>
      <c r="P33" s="1"/>
      <c r="Q33" s="25"/>
    </row>
    <row r="34" spans="1:17" x14ac:dyDescent="0.35">
      <c r="A34" s="120"/>
      <c r="B34" s="33" t="s">
        <v>37</v>
      </c>
      <c r="C34" s="76"/>
      <c r="D34" s="46"/>
      <c r="E34" s="90"/>
      <c r="F34" s="5"/>
      <c r="G34" s="6"/>
      <c r="H34" s="1"/>
      <c r="J34" s="33" t="s">
        <v>37</v>
      </c>
      <c r="K34" s="76"/>
      <c r="L34" s="46"/>
      <c r="M34" s="90"/>
      <c r="N34" s="5"/>
      <c r="O34" s="6"/>
      <c r="P34" s="1"/>
      <c r="Q34" s="9" t="str">
        <f>IF(D36&gt;0,IF(G36&lt;0.1,"Gefa þarf lokaeinkunn fyrir fet",""),"")</f>
        <v/>
      </c>
    </row>
    <row r="35" spans="1:17" ht="15" thickBot="1" x14ac:dyDescent="0.4">
      <c r="A35" s="120"/>
      <c r="B35" s="34" t="s">
        <v>38</v>
      </c>
      <c r="C35" s="77"/>
      <c r="D35" s="48"/>
      <c r="E35" s="91"/>
      <c r="F35" s="35"/>
      <c r="G35" s="36"/>
      <c r="H35" s="1"/>
      <c r="J35" s="34" t="s">
        <v>38</v>
      </c>
      <c r="K35" s="77"/>
      <c r="L35" s="48"/>
      <c r="M35" s="91"/>
      <c r="N35" s="35"/>
      <c r="O35" s="36"/>
      <c r="P35" s="1"/>
      <c r="Q35" s="25"/>
    </row>
    <row r="36" spans="1:17" ht="15" thickBot="1" x14ac:dyDescent="0.4">
      <c r="A36" s="121"/>
      <c r="B36" s="31" t="s">
        <v>39</v>
      </c>
      <c r="C36" s="74"/>
      <c r="D36" s="61">
        <f>IFERROR(AVERAGE(D33:D35),0)</f>
        <v>0</v>
      </c>
      <c r="E36" s="88"/>
      <c r="F36" s="52"/>
      <c r="G36" s="93">
        <f>F36</f>
        <v>0</v>
      </c>
      <c r="H36" s="1"/>
      <c r="J36" s="31" t="s">
        <v>39</v>
      </c>
      <c r="K36" s="74"/>
      <c r="L36" s="61">
        <f>IFERROR(AVERAGE(L33:L35),0)</f>
        <v>0</v>
      </c>
      <c r="M36" s="88"/>
      <c r="N36" s="52"/>
      <c r="O36" s="93">
        <f>N36</f>
        <v>0</v>
      </c>
      <c r="P36" s="1"/>
      <c r="Q36" s="26"/>
    </row>
    <row r="37" spans="1:17" x14ac:dyDescent="0.35">
      <c r="A37" s="119" t="s">
        <v>40</v>
      </c>
      <c r="B37" s="62" t="s">
        <v>41</v>
      </c>
      <c r="C37" s="70"/>
      <c r="D37" s="46"/>
      <c r="E37" s="85"/>
      <c r="F37" s="12"/>
      <c r="G37" s="13"/>
      <c r="H37" s="1"/>
      <c r="J37" s="111" t="s">
        <v>41</v>
      </c>
      <c r="K37" s="70"/>
      <c r="L37" s="46"/>
      <c r="M37" s="85"/>
      <c r="N37" s="12"/>
      <c r="O37" s="13"/>
      <c r="P37" s="1"/>
      <c r="Q37" s="25"/>
    </row>
    <row r="38" spans="1:17" ht="15" thickBot="1" x14ac:dyDescent="0.4">
      <c r="A38" s="120"/>
      <c r="B38" s="64" t="s">
        <v>42</v>
      </c>
      <c r="C38" s="78"/>
      <c r="D38" s="46"/>
      <c r="E38" s="87"/>
      <c r="F38" s="14"/>
      <c r="G38" s="8"/>
      <c r="H38" s="15"/>
      <c r="J38" s="113" t="s">
        <v>42</v>
      </c>
      <c r="K38" s="78"/>
      <c r="L38" s="46"/>
      <c r="M38" s="87"/>
      <c r="N38" s="14"/>
      <c r="O38" s="8"/>
      <c r="P38" s="15"/>
      <c r="Q38" s="9" t="str">
        <f>IF(D39&gt;0,IF(G39&lt;0.1,"Gefa þarf lokaeinkunn fyrir skeið",""),"")</f>
        <v/>
      </c>
    </row>
    <row r="39" spans="1:17" ht="15" thickBot="1" x14ac:dyDescent="0.4">
      <c r="A39" s="121"/>
      <c r="B39" s="63" t="s">
        <v>43</v>
      </c>
      <c r="C39" s="74"/>
      <c r="D39" s="61">
        <f>IFERROR(AVERAGE(D37:D38),0)</f>
        <v>0</v>
      </c>
      <c r="E39" s="88"/>
      <c r="F39" s="52"/>
      <c r="G39" s="93">
        <f>F39</f>
        <v>0</v>
      </c>
      <c r="H39" s="15"/>
      <c r="J39" s="112" t="s">
        <v>43</v>
      </c>
      <c r="K39" s="74"/>
      <c r="L39" s="61">
        <f>IFERROR(AVERAGE(L37:L38),0)</f>
        <v>0</v>
      </c>
      <c r="M39" s="88"/>
      <c r="N39" s="52"/>
      <c r="O39" s="93">
        <f>N39</f>
        <v>0</v>
      </c>
      <c r="P39" s="15"/>
      <c r="Q39" s="11"/>
    </row>
    <row r="40" spans="1:17" ht="22.25" customHeight="1" thickBot="1" x14ac:dyDescent="0.55000000000000004">
      <c r="A40" s="66" t="s">
        <v>44</v>
      </c>
      <c r="B40" s="65"/>
      <c r="C40" s="79"/>
      <c r="D40" s="5"/>
      <c r="E40" s="83"/>
      <c r="F40" s="101" cm="1">
        <f t="array" ref="F40">AVERAGE(LARGE(G17:G39,{1,2}))</f>
        <v>0</v>
      </c>
      <c r="G40" s="94"/>
      <c r="H40" s="16"/>
      <c r="J40" s="114"/>
      <c r="K40" s="79"/>
      <c r="L40" s="5"/>
      <c r="M40" s="83"/>
      <c r="N40" s="101" cm="1">
        <f t="array" ref="N40">AVERAGE(LARGE(O17:O39,{1,2}))</f>
        <v>0</v>
      </c>
      <c r="O40" s="94"/>
      <c r="P40" s="16"/>
      <c r="Q40" s="44"/>
    </row>
    <row r="41" spans="1:17" ht="32.25" customHeight="1" thickBot="1" x14ac:dyDescent="0.6">
      <c r="A41" s="50" t="s">
        <v>45</v>
      </c>
      <c r="B41" s="51"/>
      <c r="C41" s="80"/>
      <c r="D41" s="14"/>
      <c r="E41" s="92"/>
      <c r="F41" s="10"/>
      <c r="G41" s="102">
        <f>(F40+G16)/2</f>
        <v>0</v>
      </c>
      <c r="H41" s="16"/>
      <c r="J41" s="115"/>
      <c r="K41" s="80"/>
      <c r="L41" s="14"/>
      <c r="M41" s="92"/>
      <c r="N41" s="10"/>
      <c r="O41" s="102">
        <f>(N40+O16)/2</f>
        <v>0</v>
      </c>
      <c r="P41" s="16"/>
      <c r="Q41" s="25"/>
    </row>
    <row r="43" spans="1:17" ht="15" customHeight="1" x14ac:dyDescent="0.7">
      <c r="B43" s="126" t="s">
        <v>19</v>
      </c>
      <c r="C43" s="126"/>
      <c r="D43" s="126"/>
      <c r="E43" s="126"/>
      <c r="F43" s="126"/>
      <c r="G43" s="126"/>
      <c r="H43" s="106"/>
      <c r="J43" s="127">
        <f>(G16+O16)/2</f>
        <v>0</v>
      </c>
      <c r="K43" s="106"/>
      <c r="L43" s="106"/>
      <c r="M43" s="106"/>
      <c r="N43" s="106"/>
    </row>
    <row r="44" spans="1:17" ht="15" customHeight="1" x14ac:dyDescent="0.7">
      <c r="B44" s="126"/>
      <c r="C44" s="126"/>
      <c r="D44" s="126"/>
      <c r="E44" s="126"/>
      <c r="F44" s="126"/>
      <c r="G44" s="126"/>
      <c r="H44" s="106"/>
      <c r="J44" s="127"/>
      <c r="K44" s="106"/>
      <c r="L44" s="106"/>
      <c r="M44" s="106"/>
      <c r="N44" s="106"/>
    </row>
    <row r="45" spans="1:17" ht="15" customHeight="1" x14ac:dyDescent="0.7">
      <c r="B45" s="126"/>
      <c r="C45" s="126"/>
      <c r="D45" s="126"/>
      <c r="E45" s="126"/>
      <c r="F45" s="126"/>
      <c r="G45" s="126"/>
      <c r="H45" s="106"/>
      <c r="J45" s="128"/>
      <c r="K45" s="106"/>
      <c r="L45" s="106"/>
      <c r="M45" s="106"/>
      <c r="N45" s="106"/>
    </row>
    <row r="46" spans="1:17" ht="15" customHeight="1" x14ac:dyDescent="0.7">
      <c r="B46" s="126" t="s">
        <v>46</v>
      </c>
      <c r="C46" s="126"/>
      <c r="D46" s="126"/>
      <c r="E46" s="126"/>
      <c r="F46" s="126"/>
      <c r="G46" s="126"/>
      <c r="H46" s="106"/>
      <c r="J46" s="129">
        <f>(F40+N40)/2</f>
        <v>0</v>
      </c>
      <c r="K46" s="106"/>
      <c r="L46" s="106"/>
      <c r="M46" s="106"/>
      <c r="N46" s="106"/>
    </row>
    <row r="47" spans="1:17" ht="15" customHeight="1" x14ac:dyDescent="0.7">
      <c r="B47" s="126"/>
      <c r="C47" s="126"/>
      <c r="D47" s="126"/>
      <c r="E47" s="126"/>
      <c r="F47" s="126"/>
      <c r="G47" s="126"/>
      <c r="H47" s="106"/>
      <c r="J47" s="127"/>
      <c r="K47" s="106"/>
      <c r="L47" s="106"/>
      <c r="M47" s="106"/>
      <c r="N47" s="106"/>
    </row>
    <row r="48" spans="1:17" ht="15" customHeight="1" x14ac:dyDescent="0.7">
      <c r="B48" s="126"/>
      <c r="C48" s="126"/>
      <c r="D48" s="126"/>
      <c r="E48" s="126"/>
      <c r="F48" s="126"/>
      <c r="G48" s="126"/>
      <c r="H48" s="106"/>
      <c r="J48" s="127"/>
      <c r="K48" s="106"/>
      <c r="L48" s="106"/>
      <c r="M48" s="106"/>
      <c r="N48" s="106"/>
    </row>
    <row r="50" spans="6:20" ht="28.5" customHeight="1" x14ac:dyDescent="0.5">
      <c r="F50" s="104" t="s">
        <v>47</v>
      </c>
      <c r="G50" s="103"/>
      <c r="I50" s="132" t="str">
        <f>IF(COUNTA(#REF!,E50)&lt;2,IF(COUNTA(#REF!,E50)&lt;1,"Staðfestingu vantar frá dómurum","Aðeins annar dómarinn hefur staðfest"),"")</f>
        <v>Aðeins annar dómarinn hefur staðfest</v>
      </c>
      <c r="J50" s="125" t="s">
        <v>48</v>
      </c>
      <c r="K50" s="125"/>
      <c r="L50" s="125"/>
      <c r="M50" s="125"/>
      <c r="N50" s="125"/>
      <c r="O50" s="103"/>
      <c r="T50" s="105" t="str">
        <f>IF(COUNTA(G50,O50)&lt;2,IF(COUNTA(G50,O50)&lt;1,"Staðfestingu vantar frá dómurum","Aðeins annar dómarinn hefur staðfest"),"")</f>
        <v>Staðfestingu vantar frá dómurum</v>
      </c>
    </row>
  </sheetData>
  <sheetProtection algorithmName="SHA-512" hashValue="lQp6OJL6C10JcluTiY4wgSZXYJft1F0o18ze75h4wyJV2lmOR5utOQ2HxWA3x77ARYboSrfvu4hFgIS6IT/N4Q==" saltValue="2rPrIB4o3CQkyRcoYuY8DA==" spinCount="100000" sheet="1" selectLockedCells="1"/>
  <mergeCells count="14">
    <mergeCell ref="F1:I1"/>
    <mergeCell ref="L3:S3"/>
    <mergeCell ref="J50:N50"/>
    <mergeCell ref="A33:A36"/>
    <mergeCell ref="A37:A39"/>
    <mergeCell ref="B43:G45"/>
    <mergeCell ref="J43:J45"/>
    <mergeCell ref="B46:G48"/>
    <mergeCell ref="J46:J48"/>
    <mergeCell ref="A28:A32"/>
    <mergeCell ref="D3:G3"/>
    <mergeCell ref="A16:B16"/>
    <mergeCell ref="A17:A22"/>
    <mergeCell ref="A23:A27"/>
  </mergeCells>
  <conditionalFormatting sqref="B5:B14">
    <cfRule type="duplicateValues" dxfId="100" priority="29"/>
  </conditionalFormatting>
  <conditionalFormatting sqref="B40">
    <cfRule type="containsText" dxfId="99" priority="8" operator="containsText" text="Gefa þarf einkunn">
      <formula>NOT(ISERROR(SEARCH("Gefa þarf einkunn",B40)))</formula>
    </cfRule>
  </conditionalFormatting>
  <conditionalFormatting sqref="D5:D14">
    <cfRule type="expression" dxfId="98" priority="24">
      <formula>C5=""</formula>
    </cfRule>
  </conditionalFormatting>
  <conditionalFormatting sqref="F5:F14">
    <cfRule type="expression" dxfId="97" priority="25">
      <formula>E5=""</formula>
    </cfRule>
    <cfRule type="expression" dxfId="96" priority="26">
      <formula>E5="T"</formula>
    </cfRule>
  </conditionalFormatting>
  <conditionalFormatting sqref="H5:H14">
    <cfRule type="cellIs" dxfId="95" priority="31" operator="equal">
      <formula>1.4</formula>
    </cfRule>
    <cfRule type="cellIs" dxfId="94" priority="32" operator="equal">
      <formula>1.3</formula>
    </cfRule>
    <cfRule type="cellIs" dxfId="93" priority="33" operator="equal">
      <formula>1.2</formula>
    </cfRule>
    <cfRule type="cellIs" dxfId="92" priority="34" operator="equal">
      <formula>1.1</formula>
    </cfRule>
  </conditionalFormatting>
  <conditionalFormatting sqref="H16">
    <cfRule type="containsText" dxfId="91" priority="27" operator="containsText" text="ATH Ekki hefur verið gefin einkunn fyrir allar æfingar">
      <formula>NOT(ISERROR(SEARCH("ATH Ekki hefur verið gefin einkunn fyrir allar æfingar",H16)))</formula>
    </cfRule>
    <cfRule type="containsText" dxfId="90" priority="30" operator="containsText" text="ATH Ekki hefur verið gefið fyrir lágmarks fjölda æfinga">
      <formula>NOT(ISERROR(SEARCH("ATH Ekki hefur verið gefið fyrir lágmarks fjölda æfinga",H16)))</formula>
    </cfRule>
  </conditionalFormatting>
  <conditionalFormatting sqref="I50">
    <cfRule type="containsText" dxfId="89" priority="1" operator="containsText" text="Aðeins annar dómarinn hefur staðfest">
      <formula>NOT(ISERROR(SEARCH("Aðeins annar dómarinn hefur staðfest",I50)))</formula>
    </cfRule>
    <cfRule type="containsText" dxfId="88" priority="2" operator="containsText" text="Staðfestingu vantar frá dómurum">
      <formula>NOT(ISERROR(SEARCH("Staðfestingu vantar frá dómurum",I50)))</formula>
    </cfRule>
  </conditionalFormatting>
  <conditionalFormatting sqref="J5:J14">
    <cfRule type="duplicateValues" dxfId="87" priority="5"/>
  </conditionalFormatting>
  <conditionalFormatting sqref="J40">
    <cfRule type="containsText" dxfId="86" priority="4" operator="containsText" text="Gefa þarf einkunn">
      <formula>NOT(ISERROR(SEARCH("Gefa þarf einkunn",J40)))</formula>
    </cfRule>
  </conditionalFormatting>
  <conditionalFormatting sqref="L5:L14">
    <cfRule type="expression" dxfId="85" priority="12">
      <formula>K5=""</formula>
    </cfRule>
  </conditionalFormatting>
  <conditionalFormatting sqref="N5:N14">
    <cfRule type="expression" dxfId="84" priority="13">
      <formula>M5=""</formula>
    </cfRule>
    <cfRule type="expression" dxfId="83" priority="14">
      <formula>M5="T"</formula>
    </cfRule>
  </conditionalFormatting>
  <conditionalFormatting sqref="P5:P14">
    <cfRule type="cellIs" dxfId="82" priority="17" operator="equal">
      <formula>1.4</formula>
    </cfRule>
    <cfRule type="cellIs" dxfId="81" priority="18" operator="equal">
      <formula>1.3</formula>
    </cfRule>
    <cfRule type="cellIs" dxfId="80" priority="19" operator="equal">
      <formula>1.2</formula>
    </cfRule>
    <cfRule type="cellIs" dxfId="79" priority="20" operator="equal">
      <formula>1.1</formula>
    </cfRule>
  </conditionalFormatting>
  <conditionalFormatting sqref="P16">
    <cfRule type="containsText" dxfId="78" priority="15" operator="containsText" text="ATH Ekki hefur verið gefin einkunn fyrir allar æfingar">
      <formula>NOT(ISERROR(SEARCH("ATH Ekki hefur verið gefin einkunn fyrir allar æfingar",P16)))</formula>
    </cfRule>
    <cfRule type="containsText" dxfId="77" priority="16" operator="containsText" text="ATH Ekki hefur verið gefið fyrir lágmarks fjölda æfinga">
      <formula>NOT(ISERROR(SEARCH("ATH Ekki hefur verið gefið fyrir lágmarks fjölda æfinga",P16)))</formula>
    </cfRule>
  </conditionalFormatting>
  <conditionalFormatting sqref="Q1:Q2 Q4:Q15">
    <cfRule type="containsText" dxfId="76" priority="21" operator="containsText" text="Ekki hafa verið sýndar">
      <formula>NOT(ISERROR(SEARCH("Ekki hafa verið sýndar",Q1)))</formula>
    </cfRule>
  </conditionalFormatting>
  <conditionalFormatting sqref="Q17:Q39">
    <cfRule type="containsText" dxfId="75" priority="28" operator="containsText" text="Gefa þarf lokaeinkunn">
      <formula>NOT(ISERROR(SEARCH("Gefa þarf lokaeinkunn",Q17)))</formula>
    </cfRule>
  </conditionalFormatting>
  <conditionalFormatting sqref="Q17:Q1048576">
    <cfRule type="containsText" dxfId="74" priority="3" operator="containsText" text="Ekki hafa verið sýndar">
      <formula>NOT(ISERROR(SEARCH("Ekki hafa verið sýndar",Q17)))</formula>
    </cfRule>
  </conditionalFormatting>
  <conditionalFormatting sqref="Q18">
    <cfRule type="containsText" dxfId="73" priority="23" operator="containsText" text="Sýna þarf">
      <formula>NOT(ISERROR(SEARCH("Sýna þarf",Q18)))</formula>
    </cfRule>
  </conditionalFormatting>
  <conditionalFormatting sqref="Q21">
    <cfRule type="containsText" dxfId="72" priority="22" operator="containsText" text="Ekki má gefa hærra en 7">
      <formula>NOT(ISERROR(SEARCH("Ekki má gefa hærra en 7",Q21)))</formula>
    </cfRule>
  </conditionalFormatting>
  <conditionalFormatting sqref="Q40">
    <cfRule type="containsText" dxfId="71" priority="10" operator="containsText" text="Gefa þarf einkunn">
      <formula>NOT(ISERROR(SEARCH("Gefa þarf einkunn",Q40)))</formula>
    </cfRule>
  </conditionalFormatting>
  <conditionalFormatting sqref="Q40:Q41">
    <cfRule type="containsText" dxfId="70" priority="11" operator="containsText" text="Gefa þarf lokaeinkunn">
      <formula>NOT(ISERROR(SEARCH("Gefa þarf lokaeinkunn",Q40)))</formula>
    </cfRule>
  </conditionalFormatting>
  <conditionalFormatting sqref="T50">
    <cfRule type="containsText" dxfId="69" priority="6" operator="containsText" text="Aðeins annar dómarinn hefur staðfest">
      <formula>NOT(ISERROR(SEARCH("Aðeins annar dómarinn hefur staðfest",T50)))</formula>
    </cfRule>
    <cfRule type="containsText" dxfId="68" priority="7" operator="containsText" text="Staðfestingu vantar frá dómurum">
      <formula>NOT(ISERROR(SEARCH("Staðfestingu vantar frá dómurum",T50)))</formula>
    </cfRule>
  </conditionalFormatting>
  <dataValidations count="4">
    <dataValidation allowBlank="1" showInputMessage="1" showErrorMessage="1" errorTitle="Ógild einkunn" error="Einungis má gefa í heilum og hálfum tölum á bilinu 0-10" sqref="F40 N40" xr:uid="{6549BE26-1D24-4C5A-9372-E73B7BA6C827}"/>
    <dataValidation type="custom" allowBlank="1" showInputMessage="1" showErrorMessage="1" errorTitle="Ógild einkunn" error="Einungis má gefa í heilum og hálfum tölum á bilinu 0-10" sqref="D17:D21 D23:D26 F22 F27 F32 F36 D28:D31 D34:E34 D33 D35 D37:D38 D5:D14 L17:L21 L23:L26 N22 N27 N32 N36 L5:L14 L28:L31 L34:M34 L33 L35 L37:L38 F39 N39" xr:uid="{EE5F4FB5-2857-4BC6-BF35-874161D47CAE}">
      <formula1>AND(MOD(D5,0.5)=0,OR(D5=0,D5&gt;0))</formula1>
    </dataValidation>
    <dataValidation type="custom" allowBlank="1" showInputMessage="1" showErrorMessage="1" sqref="E33 E35 E23:E26 E28:E31 E17:E21 E37:E38 F5:F14 M33 M35 M23:M26 M28:M31 M17:M21 M37:M38 N5:N14" xr:uid="{3719364F-32DB-4545-A7AC-38076A84C9E5}">
      <formula1>AND(MOD(E5,0.5)=0,OR(E5=0,E5&gt;0))</formula1>
    </dataValidation>
    <dataValidation type="list" allowBlank="1" showInputMessage="1" showErrorMessage="1" sqref="B5:C14 E5:E14 J5:K14 M5:M14" xr:uid="{DE1D7FF8-8BC7-42F3-A466-0EE389506834}">
      <formula1>Æfingar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265F-0BF2-4A41-8B30-FBCB1E32DDA3}">
  <dimension ref="A3:E38"/>
  <sheetViews>
    <sheetView topLeftCell="A4" zoomScale="70" zoomScaleNormal="70" workbookViewId="0">
      <selection activeCell="A35" sqref="A35:XFD35"/>
    </sheetView>
  </sheetViews>
  <sheetFormatPr defaultRowHeight="14.5" x14ac:dyDescent="0.35"/>
  <cols>
    <col min="1" max="1" width="58.7265625" bestFit="1" customWidth="1"/>
    <col min="2" max="6" width="11" customWidth="1"/>
  </cols>
  <sheetData>
    <row r="3" spans="1:5" x14ac:dyDescent="0.35">
      <c r="E3" t="s">
        <v>49</v>
      </c>
    </row>
    <row r="5" spans="1:5" x14ac:dyDescent="0.35">
      <c r="A5" t="s">
        <v>54</v>
      </c>
      <c r="B5">
        <v>1</v>
      </c>
      <c r="C5" t="s">
        <v>3</v>
      </c>
      <c r="D5" t="s">
        <v>4</v>
      </c>
      <c r="E5">
        <v>18</v>
      </c>
    </row>
    <row r="6" spans="1:5" x14ac:dyDescent="0.35">
      <c r="A6" t="s">
        <v>64</v>
      </c>
      <c r="B6">
        <v>1.1000000000000001</v>
      </c>
      <c r="C6" t="s">
        <v>3</v>
      </c>
      <c r="D6" t="s">
        <v>4</v>
      </c>
      <c r="E6">
        <v>19</v>
      </c>
    </row>
    <row r="7" spans="1:5" x14ac:dyDescent="0.35">
      <c r="A7" t="s">
        <v>75</v>
      </c>
      <c r="B7">
        <v>1</v>
      </c>
      <c r="C7" t="s">
        <v>50</v>
      </c>
      <c r="D7" t="s">
        <v>51</v>
      </c>
      <c r="E7">
        <v>17</v>
      </c>
    </row>
    <row r="8" spans="1:5" x14ac:dyDescent="0.35">
      <c r="A8" t="s">
        <v>81</v>
      </c>
      <c r="B8">
        <v>1</v>
      </c>
      <c r="C8" t="s">
        <v>50</v>
      </c>
      <c r="D8" t="s">
        <v>51</v>
      </c>
    </row>
    <row r="9" spans="1:5" x14ac:dyDescent="0.35">
      <c r="A9" t="s">
        <v>52</v>
      </c>
      <c r="B9">
        <v>1</v>
      </c>
      <c r="C9" t="s">
        <v>3</v>
      </c>
      <c r="D9" t="s">
        <v>4</v>
      </c>
      <c r="E9">
        <v>12</v>
      </c>
    </row>
    <row r="10" spans="1:5" x14ac:dyDescent="0.35">
      <c r="A10" t="s">
        <v>80</v>
      </c>
      <c r="B10">
        <v>1</v>
      </c>
      <c r="C10" t="s">
        <v>50</v>
      </c>
      <c r="D10" t="s">
        <v>51</v>
      </c>
    </row>
    <row r="11" spans="1:5" x14ac:dyDescent="0.35">
      <c r="A11" t="s">
        <v>76</v>
      </c>
      <c r="B11">
        <v>1</v>
      </c>
      <c r="C11" t="s">
        <v>50</v>
      </c>
      <c r="D11" t="s">
        <v>51</v>
      </c>
      <c r="E11">
        <v>15</v>
      </c>
    </row>
    <row r="12" spans="1:5" x14ac:dyDescent="0.35">
      <c r="A12" t="s">
        <v>77</v>
      </c>
      <c r="B12">
        <v>1.1000000000000001</v>
      </c>
      <c r="C12" t="s">
        <v>3</v>
      </c>
      <c r="D12" t="s">
        <v>4</v>
      </c>
    </row>
    <row r="13" spans="1:5" x14ac:dyDescent="0.35">
      <c r="A13" t="s">
        <v>53</v>
      </c>
      <c r="B13">
        <v>1</v>
      </c>
      <c r="C13" t="s">
        <v>3</v>
      </c>
      <c r="D13" t="s">
        <v>4</v>
      </c>
      <c r="E13">
        <v>13</v>
      </c>
    </row>
    <row r="14" spans="1:5" x14ac:dyDescent="0.35">
      <c r="A14" t="s">
        <v>58</v>
      </c>
      <c r="B14">
        <v>1.1000000000000001</v>
      </c>
      <c r="C14" t="s">
        <v>3</v>
      </c>
      <c r="D14" t="s">
        <v>4</v>
      </c>
      <c r="E14">
        <v>14</v>
      </c>
    </row>
    <row r="15" spans="1:5" x14ac:dyDescent="0.35">
      <c r="A15" t="s">
        <v>62</v>
      </c>
      <c r="B15">
        <v>1</v>
      </c>
      <c r="C15" t="s">
        <v>3</v>
      </c>
      <c r="D15" t="s">
        <v>4</v>
      </c>
    </row>
    <row r="16" spans="1:5" x14ac:dyDescent="0.35">
      <c r="A16" t="s">
        <v>63</v>
      </c>
      <c r="B16">
        <v>1.1000000000000001</v>
      </c>
      <c r="C16" t="s">
        <v>3</v>
      </c>
      <c r="D16" t="s">
        <v>4</v>
      </c>
    </row>
    <row r="17" spans="1:5" x14ac:dyDescent="0.35">
      <c r="A17" t="s">
        <v>56</v>
      </c>
      <c r="B17">
        <v>0.95</v>
      </c>
      <c r="C17" t="s">
        <v>3</v>
      </c>
      <c r="D17" t="s">
        <v>4</v>
      </c>
      <c r="E17">
        <v>22</v>
      </c>
    </row>
    <row r="18" spans="1:5" x14ac:dyDescent="0.35">
      <c r="A18" t="s">
        <v>55</v>
      </c>
      <c r="B18">
        <v>0.9</v>
      </c>
      <c r="C18" t="s">
        <v>3</v>
      </c>
      <c r="D18" t="s">
        <v>4</v>
      </c>
      <c r="E18">
        <v>20</v>
      </c>
    </row>
    <row r="19" spans="1:5" x14ac:dyDescent="0.35">
      <c r="A19" t="s">
        <v>61</v>
      </c>
      <c r="B19">
        <v>1.1000000000000001</v>
      </c>
      <c r="C19" t="s">
        <v>3</v>
      </c>
      <c r="D19" t="s">
        <v>4</v>
      </c>
      <c r="E19">
        <v>23</v>
      </c>
    </row>
    <row r="20" spans="1:5" x14ac:dyDescent="0.35">
      <c r="A20" t="s">
        <v>60</v>
      </c>
      <c r="B20">
        <v>1</v>
      </c>
      <c r="C20" t="s">
        <v>3</v>
      </c>
      <c r="D20" t="s">
        <v>4</v>
      </c>
      <c r="E20">
        <v>21</v>
      </c>
    </row>
    <row r="21" spans="1:5" x14ac:dyDescent="0.35">
      <c r="A21" t="s">
        <v>57</v>
      </c>
      <c r="B21">
        <v>1</v>
      </c>
      <c r="C21" t="s">
        <v>3</v>
      </c>
      <c r="D21" t="s">
        <v>4</v>
      </c>
      <c r="E21">
        <v>26</v>
      </c>
    </row>
    <row r="22" spans="1:5" x14ac:dyDescent="0.35">
      <c r="A22" t="s">
        <v>59</v>
      </c>
      <c r="B22">
        <v>1.1000000000000001</v>
      </c>
      <c r="C22" t="s">
        <v>3</v>
      </c>
      <c r="D22" t="s">
        <v>4</v>
      </c>
      <c r="E22">
        <v>27</v>
      </c>
    </row>
    <row r="23" spans="1:5" x14ac:dyDescent="0.35">
      <c r="A23" t="s">
        <v>72</v>
      </c>
      <c r="B23">
        <v>0.9</v>
      </c>
      <c r="C23" t="s">
        <v>3</v>
      </c>
      <c r="D23" t="s">
        <v>4</v>
      </c>
      <c r="E23">
        <v>3</v>
      </c>
    </row>
    <row r="24" spans="1:5" x14ac:dyDescent="0.35">
      <c r="A24" t="s">
        <v>73</v>
      </c>
      <c r="B24">
        <v>1</v>
      </c>
      <c r="C24" t="s">
        <v>3</v>
      </c>
      <c r="D24" t="s">
        <v>4</v>
      </c>
    </row>
    <row r="25" spans="1:5" x14ac:dyDescent="0.35">
      <c r="A25" t="s">
        <v>71</v>
      </c>
      <c r="B25">
        <v>1</v>
      </c>
      <c r="C25" t="s">
        <v>3</v>
      </c>
      <c r="D25" t="s">
        <v>4</v>
      </c>
      <c r="E25">
        <v>4</v>
      </c>
    </row>
    <row r="26" spans="1:5" x14ac:dyDescent="0.35">
      <c r="A26" t="s">
        <v>70</v>
      </c>
      <c r="B26">
        <v>1.05</v>
      </c>
      <c r="C26" t="s">
        <v>50</v>
      </c>
      <c r="D26" t="s">
        <v>51</v>
      </c>
      <c r="E26">
        <v>10</v>
      </c>
    </row>
    <row r="27" spans="1:5" x14ac:dyDescent="0.35">
      <c r="A27" t="s">
        <v>83</v>
      </c>
      <c r="B27">
        <v>0.9</v>
      </c>
      <c r="C27" t="s">
        <v>50</v>
      </c>
      <c r="D27" t="s">
        <v>51</v>
      </c>
      <c r="E27">
        <v>29</v>
      </c>
    </row>
    <row r="28" spans="1:5" x14ac:dyDescent="0.35">
      <c r="A28" t="s">
        <v>82</v>
      </c>
      <c r="B28">
        <v>0.9</v>
      </c>
      <c r="C28" t="s">
        <v>50</v>
      </c>
      <c r="D28" t="s">
        <v>51</v>
      </c>
      <c r="E28">
        <v>2</v>
      </c>
    </row>
    <row r="29" spans="1:5" x14ac:dyDescent="0.35">
      <c r="A29" t="s">
        <v>68</v>
      </c>
      <c r="B29">
        <v>1</v>
      </c>
      <c r="C29" t="s">
        <v>50</v>
      </c>
      <c r="D29" t="s">
        <v>51</v>
      </c>
    </row>
    <row r="30" spans="1:5" x14ac:dyDescent="0.35">
      <c r="A30" t="s">
        <v>69</v>
      </c>
      <c r="B30">
        <v>1.05</v>
      </c>
      <c r="C30" t="s">
        <v>50</v>
      </c>
      <c r="D30" t="s">
        <v>51</v>
      </c>
      <c r="E30">
        <v>8</v>
      </c>
    </row>
    <row r="31" spans="1:5" x14ac:dyDescent="0.35">
      <c r="A31" t="s">
        <v>78</v>
      </c>
      <c r="B31">
        <v>1</v>
      </c>
      <c r="C31" t="s">
        <v>50</v>
      </c>
      <c r="D31" t="s">
        <v>51</v>
      </c>
    </row>
    <row r="32" spans="1:5" x14ac:dyDescent="0.35">
      <c r="A32" t="s">
        <v>79</v>
      </c>
      <c r="B32">
        <v>1.1000000000000001</v>
      </c>
      <c r="C32" t="s">
        <v>3</v>
      </c>
      <c r="D32" t="s">
        <v>4</v>
      </c>
    </row>
    <row r="33" spans="1:5" x14ac:dyDescent="0.35">
      <c r="A33" t="s">
        <v>74</v>
      </c>
      <c r="B33">
        <v>0.9</v>
      </c>
      <c r="C33" t="s">
        <v>50</v>
      </c>
      <c r="D33" t="s">
        <v>51</v>
      </c>
    </row>
    <row r="34" spans="1:5" x14ac:dyDescent="0.35">
      <c r="A34" t="s">
        <v>84</v>
      </c>
      <c r="B34">
        <v>1</v>
      </c>
      <c r="C34" t="s">
        <v>50</v>
      </c>
      <c r="D34" t="s">
        <v>51</v>
      </c>
    </row>
    <row r="35" spans="1:5" x14ac:dyDescent="0.35">
      <c r="A35" t="s">
        <v>65</v>
      </c>
      <c r="B35">
        <v>1</v>
      </c>
      <c r="C35" t="s">
        <v>50</v>
      </c>
      <c r="D35" t="s">
        <v>51</v>
      </c>
    </row>
    <row r="36" spans="1:5" x14ac:dyDescent="0.35">
      <c r="A36" t="s">
        <v>66</v>
      </c>
      <c r="B36">
        <v>0.95</v>
      </c>
      <c r="C36" t="s">
        <v>50</v>
      </c>
      <c r="D36" t="s">
        <v>51</v>
      </c>
      <c r="E36">
        <v>5</v>
      </c>
    </row>
    <row r="37" spans="1:5" x14ac:dyDescent="0.35">
      <c r="A37" t="s">
        <v>67</v>
      </c>
      <c r="B37">
        <v>1.05</v>
      </c>
      <c r="C37" t="s">
        <v>50</v>
      </c>
      <c r="D37" t="s">
        <v>51</v>
      </c>
      <c r="E37">
        <v>6</v>
      </c>
    </row>
    <row r="38" spans="1:5" x14ac:dyDescent="0.35">
      <c r="A38" s="23"/>
    </row>
  </sheetData>
  <conditionalFormatting sqref="E1:E1048576">
    <cfRule type="duplicateValues" dxfId="67" priority="1"/>
    <cfRule type="top10" dxfId="66" priority="2" rank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AE69-C899-4552-9BB6-7C3E33FB03AF}">
  <dimension ref="A1:T50"/>
  <sheetViews>
    <sheetView showGridLines="0" zoomScale="80" zoomScaleNormal="80" workbookViewId="0">
      <selection activeCell="L23" sqref="L23"/>
    </sheetView>
  </sheetViews>
  <sheetFormatPr defaultRowHeight="14.5" x14ac:dyDescent="0.35"/>
  <cols>
    <col min="1" max="1" width="21.90625" customWidth="1"/>
    <col min="2" max="2" width="50.54296875" customWidth="1"/>
    <col min="3" max="3" width="0.90625" style="18" hidden="1" customWidth="1"/>
    <col min="4" max="4" width="5.90625" customWidth="1"/>
    <col min="5" max="5" width="6.81640625" style="81" customWidth="1"/>
    <col min="6" max="6" width="5.90625" customWidth="1"/>
    <col min="8" max="8" width="4.36328125" customWidth="1"/>
    <col min="9" max="9" width="9.08984375" hidden="1" customWidth="1"/>
    <col min="10" max="10" width="50.54296875" customWidth="1"/>
    <col min="11" max="11" width="0.90625" style="18" hidden="1" customWidth="1"/>
    <col min="12" max="12" width="5.90625" customWidth="1"/>
    <col min="13" max="13" width="1" style="81" hidden="1" customWidth="1"/>
    <col min="14" max="14" width="5.90625" customWidth="1"/>
    <col min="16" max="16" width="4.36328125" customWidth="1"/>
    <col min="17" max="17" width="43.453125" hidden="1" customWidth="1"/>
    <col min="18" max="18" width="38.08984375" hidden="1" customWidth="1"/>
    <col min="19" max="19" width="9.08984375" hidden="1" customWidth="1"/>
  </cols>
  <sheetData>
    <row r="1" spans="1:19" s="30" customFormat="1" ht="18.5" x14ac:dyDescent="0.35">
      <c r="A1" s="29"/>
      <c r="B1" s="40"/>
      <c r="C1" s="67"/>
      <c r="D1" s="30" t="s">
        <v>0</v>
      </c>
      <c r="E1" s="40"/>
      <c r="F1" s="40"/>
      <c r="G1" s="40"/>
      <c r="H1" s="40"/>
      <c r="J1" s="40"/>
      <c r="K1" s="67"/>
      <c r="N1" s="29"/>
      <c r="O1" s="42"/>
      <c r="Q1" s="42"/>
    </row>
    <row r="2" spans="1:19" ht="6" customHeight="1" x14ac:dyDescent="0.35"/>
    <row r="3" spans="1:19" ht="20.25" customHeight="1" x14ac:dyDescent="0.35">
      <c r="A3" s="117" t="s">
        <v>1</v>
      </c>
      <c r="B3" s="40"/>
      <c r="D3" s="122"/>
      <c r="E3" s="122"/>
      <c r="F3" s="122"/>
      <c r="G3" s="122"/>
      <c r="H3" s="118"/>
      <c r="J3" s="117" t="s">
        <v>2</v>
      </c>
      <c r="L3" s="123"/>
      <c r="M3" s="123"/>
      <c r="N3" s="123"/>
      <c r="O3" s="123"/>
      <c r="P3" s="123"/>
    </row>
    <row r="4" spans="1:19" x14ac:dyDescent="0.35">
      <c r="D4" s="19" t="s">
        <v>3</v>
      </c>
      <c r="E4" s="82"/>
      <c r="F4" s="19" t="s">
        <v>4</v>
      </c>
      <c r="G4" s="19" t="s">
        <v>5</v>
      </c>
      <c r="H4" s="19"/>
      <c r="I4" s="19" t="s">
        <v>6</v>
      </c>
      <c r="L4" s="19" t="s">
        <v>3</v>
      </c>
      <c r="M4" s="82"/>
      <c r="N4" s="19" t="s">
        <v>4</v>
      </c>
      <c r="O4" s="19" t="s">
        <v>5</v>
      </c>
      <c r="P4" s="19"/>
      <c r="Q4" s="19" t="s">
        <v>7</v>
      </c>
      <c r="R4" s="19" t="s">
        <v>8</v>
      </c>
      <c r="S4" s="19" t="s">
        <v>6</v>
      </c>
    </row>
    <row r="5" spans="1:19" s="22" customFormat="1" ht="16.25" customHeight="1" x14ac:dyDescent="0.35">
      <c r="A5" s="97" t="s">
        <v>9</v>
      </c>
      <c r="B5" s="38"/>
      <c r="C5" s="68" t="str">
        <f>IF(ISNA(VLOOKUP($B5,Æfingar_tafla[],3,FALSE)),"",VLOOKUP($B5,Æfingar_tafla[],3,FALSE))</f>
        <v/>
      </c>
      <c r="D5" s="46"/>
      <c r="E5" s="95" t="str">
        <f>IF(ISNA(VLOOKUP($B5,Æfingar_tafla[],4,FALSE)),"",VLOOKUP($B5,Æfingar_tafla[],4,FALSE))</f>
        <v/>
      </c>
      <c r="F5" s="96"/>
      <c r="G5" s="45" t="str">
        <f>IFERROR(AVERAGE(D5,F5)*I5,"")</f>
        <v/>
      </c>
      <c r="H5" s="21"/>
      <c r="I5" s="21" t="str">
        <f>IF(ISNA(VLOOKUP($B5,Æfingar_tafla[],2,FALSE)),"",VLOOKUP($B5,Æfingar_tafla[],2,FALSE))</f>
        <v/>
      </c>
      <c r="J5" s="38"/>
      <c r="K5" s="68" t="str">
        <f>IF(ISNA(VLOOKUP($J5,Æfingar_tafla[],3,FALSE)),"",VLOOKUP($J5,Æfingar_tafla[],3,FALSE))</f>
        <v/>
      </c>
      <c r="L5" s="46"/>
      <c r="M5" s="95" t="str">
        <f>IF(ISNA(VLOOKUP($J5,Æfingar_tafla[],4,FALSE)),"",VLOOKUP($J5,Æfingar_tafla[],4,FALSE))</f>
        <v/>
      </c>
      <c r="N5" s="96"/>
      <c r="O5" s="45" t="str">
        <f>IFERROR(AVERAGE(L5,N5)*S5,"")</f>
        <v/>
      </c>
      <c r="P5" s="21"/>
      <c r="Q5" s="37"/>
      <c r="R5" s="39"/>
      <c r="S5" s="21" t="str">
        <f>IF(ISNA(VLOOKUP($J5,Æfingar_tafla[],2,FALSE)),"",VLOOKUP($J5,Æfingar_tafla[],2,FALSE))</f>
        <v/>
      </c>
    </row>
    <row r="6" spans="1:19" s="22" customFormat="1" ht="16.25" customHeight="1" x14ac:dyDescent="0.35">
      <c r="A6" s="21" t="s">
        <v>10</v>
      </c>
      <c r="B6" s="38"/>
      <c r="C6" s="68" t="str">
        <f>IF(ISNA(VLOOKUP($B6,Æfingar_tafla[],3,FALSE)),"",VLOOKUP($B6,Æfingar_tafla[],3,FALSE))</f>
        <v/>
      </c>
      <c r="D6" s="96"/>
      <c r="E6" s="95" t="str">
        <f>IF(ISNA(VLOOKUP($B6,Æfingar_tafla[],4,FALSE)),"",VLOOKUP($B6,Æfingar_tafla[],4,FALSE))</f>
        <v/>
      </c>
      <c r="F6" s="96"/>
      <c r="G6" s="45" t="str">
        <f t="shared" ref="G6:G14" si="0">IFERROR(AVERAGE(D6,F6)*I6,"")</f>
        <v/>
      </c>
      <c r="H6" s="21"/>
      <c r="I6" s="21" t="str">
        <f>IF(ISNA(VLOOKUP($B6,Æfingar_tafla[],2,FALSE)),"",VLOOKUP($B6,Æfingar_tafla[],2,FALSE))</f>
        <v/>
      </c>
      <c r="J6" s="38"/>
      <c r="K6" s="68" t="str">
        <f>IF(ISNA(VLOOKUP($J6,Æfingar_tafla[],3,FALSE)),"",VLOOKUP($J6,Æfingar_tafla[],3,FALSE))</f>
        <v/>
      </c>
      <c r="L6" s="96"/>
      <c r="M6" s="95" t="str">
        <f>IF(ISNA(VLOOKUP($J6,Æfingar_tafla[],4,FALSE)),"",VLOOKUP($J6,Æfingar_tafla[],4,FALSE))</f>
        <v/>
      </c>
      <c r="N6" s="96"/>
      <c r="O6" s="45" t="str">
        <f t="shared" ref="O6:O14" si="1">IFERROR(AVERAGE(L6,N6)*S6,"")</f>
        <v/>
      </c>
      <c r="P6" s="21"/>
      <c r="Q6" s="37"/>
      <c r="R6" s="39"/>
      <c r="S6" s="21" t="str">
        <f>IF(ISNA(VLOOKUP($J6,Æfingar_tafla[],2,FALSE)),"",VLOOKUP($J6,Æfingar_tafla[],2,FALSE))</f>
        <v/>
      </c>
    </row>
    <row r="7" spans="1:19" s="22" customFormat="1" ht="16.25" customHeight="1" x14ac:dyDescent="0.35">
      <c r="A7" s="21" t="s">
        <v>11</v>
      </c>
      <c r="B7" s="38"/>
      <c r="C7" s="68" t="str">
        <f>IF(ISNA(VLOOKUP($B7,Æfingar_tafla[],3,FALSE)),"",VLOOKUP($B7,Æfingar_tafla[],3,FALSE))</f>
        <v/>
      </c>
      <c r="D7" s="96"/>
      <c r="E7" s="95" t="str">
        <f>IF(ISNA(VLOOKUP($B7,Æfingar_tafla[],4,FALSE)),"",VLOOKUP($B7,Æfingar_tafla[],4,FALSE))</f>
        <v/>
      </c>
      <c r="F7" s="96"/>
      <c r="G7" s="45" t="str">
        <f t="shared" si="0"/>
        <v/>
      </c>
      <c r="H7" s="21"/>
      <c r="I7" s="21" t="str">
        <f>IF(ISNA(VLOOKUP($B7,Æfingar_tafla[],2,FALSE)),"",VLOOKUP($B7,Æfingar_tafla[],2,FALSE))</f>
        <v/>
      </c>
      <c r="J7" s="38"/>
      <c r="K7" s="68" t="str">
        <f>IF(ISNA(VLOOKUP($J7,Æfingar_tafla[],3,FALSE)),"",VLOOKUP($J7,Æfingar_tafla[],3,FALSE))</f>
        <v/>
      </c>
      <c r="L7" s="96"/>
      <c r="M7" s="95" t="str">
        <f>IF(ISNA(VLOOKUP($J7,Æfingar_tafla[],4,FALSE)),"",VLOOKUP($J7,Æfingar_tafla[],4,FALSE))</f>
        <v/>
      </c>
      <c r="N7" s="96"/>
      <c r="O7" s="45" t="str">
        <f t="shared" si="1"/>
        <v/>
      </c>
      <c r="P7" s="21"/>
      <c r="Q7" s="37"/>
      <c r="R7" s="39"/>
      <c r="S7" s="21" t="str">
        <f>IF(ISNA(VLOOKUP($J7,Æfingar_tafla[],2,FALSE)),"",VLOOKUP($J7,Æfingar_tafla[],2,FALSE))</f>
        <v/>
      </c>
    </row>
    <row r="8" spans="1:19" s="22" customFormat="1" ht="16.25" customHeight="1" x14ac:dyDescent="0.35">
      <c r="A8" s="21" t="s">
        <v>12</v>
      </c>
      <c r="B8" s="38"/>
      <c r="C8" s="68" t="str">
        <f>IF(ISNA(VLOOKUP($B8,Æfingar_tafla[],3,FALSE)),"",VLOOKUP($B8,Æfingar_tafla[],3,FALSE))</f>
        <v/>
      </c>
      <c r="D8" s="96"/>
      <c r="E8" s="95" t="str">
        <f>IF(ISNA(VLOOKUP($B8,Æfingar_tafla[],4,FALSE)),"",VLOOKUP($B8,Æfingar_tafla[],4,FALSE))</f>
        <v/>
      </c>
      <c r="F8" s="96"/>
      <c r="G8" s="45" t="str">
        <f t="shared" si="0"/>
        <v/>
      </c>
      <c r="H8" s="21"/>
      <c r="I8" s="21" t="str">
        <f>IF(ISNA(VLOOKUP($B8,Æfingar_tafla[],2,FALSE)),"",VLOOKUP($B8,Æfingar_tafla[],2,FALSE))</f>
        <v/>
      </c>
      <c r="J8" s="38"/>
      <c r="K8" s="68" t="str">
        <f>IF(ISNA(VLOOKUP($J8,Æfingar_tafla[],3,FALSE)),"",VLOOKUP($J8,Æfingar_tafla[],3,FALSE))</f>
        <v/>
      </c>
      <c r="L8" s="96"/>
      <c r="M8" s="95" t="str">
        <f>IF(ISNA(VLOOKUP($J8,Æfingar_tafla[],4,FALSE)),"",VLOOKUP($J8,Æfingar_tafla[],4,FALSE))</f>
        <v/>
      </c>
      <c r="N8" s="96"/>
      <c r="O8" s="45" t="str">
        <f t="shared" si="1"/>
        <v/>
      </c>
      <c r="P8" s="21"/>
      <c r="Q8" s="37"/>
      <c r="R8" s="39"/>
      <c r="S8" s="21" t="str">
        <f>IF(ISNA(VLOOKUP($J8,Æfingar_tafla[],2,FALSE)),"",VLOOKUP($J8,Æfingar_tafla[],2,FALSE))</f>
        <v/>
      </c>
    </row>
    <row r="9" spans="1:19" s="22" customFormat="1" ht="16.25" customHeight="1" x14ac:dyDescent="0.35">
      <c r="A9" s="21" t="s">
        <v>13</v>
      </c>
      <c r="B9" s="38"/>
      <c r="C9" s="68" t="str">
        <f>IF(ISNA(VLOOKUP($B9,Æfingar_tafla[],3,FALSE)),"",VLOOKUP($B9,Æfingar_tafla[],3,FALSE))</f>
        <v/>
      </c>
      <c r="D9" s="96"/>
      <c r="E9" s="95" t="str">
        <f>IF(ISNA(VLOOKUP($B9,Æfingar_tafla[],4,FALSE)),"",VLOOKUP($B9,Æfingar_tafla[],4,FALSE))</f>
        <v/>
      </c>
      <c r="F9" s="96"/>
      <c r="G9" s="45" t="str">
        <f t="shared" si="0"/>
        <v/>
      </c>
      <c r="H9" s="21"/>
      <c r="I9" s="21" t="str">
        <f>IF(ISNA(VLOOKUP($B9,Æfingar_tafla[],2,FALSE)),"",VLOOKUP($B9,Æfingar_tafla[],2,FALSE))</f>
        <v/>
      </c>
      <c r="J9" s="38"/>
      <c r="K9" s="68" t="str">
        <f>IF(ISNA(VLOOKUP($J9,Æfingar_tafla[],3,FALSE)),"",VLOOKUP($J9,Æfingar_tafla[],3,FALSE))</f>
        <v/>
      </c>
      <c r="L9" s="96"/>
      <c r="M9" s="95" t="str">
        <f>IF(ISNA(VLOOKUP($J9,Æfingar_tafla[],4,FALSE)),"",VLOOKUP($J9,Æfingar_tafla[],4,FALSE))</f>
        <v/>
      </c>
      <c r="N9" s="96"/>
      <c r="O9" s="45" t="str">
        <f t="shared" si="1"/>
        <v/>
      </c>
      <c r="P9" s="21"/>
      <c r="Q9" s="37"/>
      <c r="R9" s="39"/>
      <c r="S9" s="21" t="str">
        <f>IF(ISNA(VLOOKUP($J9,Æfingar_tafla[],2,FALSE)),"",VLOOKUP($J9,Æfingar_tafla[],2,FALSE))</f>
        <v/>
      </c>
    </row>
    <row r="10" spans="1:19" s="22" customFormat="1" ht="16.25" customHeight="1" x14ac:dyDescent="0.35">
      <c r="A10" s="21" t="s">
        <v>14</v>
      </c>
      <c r="B10" s="38"/>
      <c r="C10" s="68" t="str">
        <f>IF(ISNA(VLOOKUP($B10,Æfingar_tafla[],3,FALSE)),"",VLOOKUP($B10,Æfingar_tafla[],3,FALSE))</f>
        <v/>
      </c>
      <c r="D10" s="96"/>
      <c r="E10" s="95" t="str">
        <f>IF(ISNA(VLOOKUP($B10,Æfingar_tafla[],4,FALSE)),"",VLOOKUP($B10,Æfingar_tafla[],4,FALSE))</f>
        <v/>
      </c>
      <c r="F10" s="96"/>
      <c r="G10" s="45" t="str">
        <f t="shared" si="0"/>
        <v/>
      </c>
      <c r="H10" s="21"/>
      <c r="I10" s="21" t="str">
        <f>IF(ISNA(VLOOKUP($B10,Æfingar_tafla[],2,FALSE)),"",VLOOKUP($B10,Æfingar_tafla[],2,FALSE))</f>
        <v/>
      </c>
      <c r="J10" s="38"/>
      <c r="K10" s="68" t="str">
        <f>IF(ISNA(VLOOKUP($J10,Æfingar_tafla[],3,FALSE)),"",VLOOKUP($J10,Æfingar_tafla[],3,FALSE))</f>
        <v/>
      </c>
      <c r="L10" s="96"/>
      <c r="M10" s="95" t="str">
        <f>IF(ISNA(VLOOKUP($J10,Æfingar_tafla[],4,FALSE)),"",VLOOKUP($J10,Æfingar_tafla[],4,FALSE))</f>
        <v/>
      </c>
      <c r="N10" s="96"/>
      <c r="O10" s="45" t="str">
        <f t="shared" si="1"/>
        <v/>
      </c>
      <c r="P10" s="21"/>
      <c r="Q10" s="37"/>
      <c r="R10" s="39"/>
      <c r="S10" s="21" t="str">
        <f>IF(ISNA(VLOOKUP($J10,Æfingar_tafla[],2,FALSE)),"",VLOOKUP($J10,Æfingar_tafla[],2,FALSE))</f>
        <v/>
      </c>
    </row>
    <row r="11" spans="1:19" s="22" customFormat="1" ht="16.25" customHeight="1" x14ac:dyDescent="0.35">
      <c r="A11" s="21" t="s">
        <v>15</v>
      </c>
      <c r="B11" s="38"/>
      <c r="C11" s="68" t="str">
        <f>IF(ISNA(VLOOKUP($B11,Æfingar_tafla[],3,FALSE)),"",VLOOKUP($B11,Æfingar_tafla[],3,FALSE))</f>
        <v/>
      </c>
      <c r="D11" s="96"/>
      <c r="E11" s="95" t="str">
        <f>IF(ISNA(VLOOKUP($B11,Æfingar_tafla[],4,FALSE)),"",VLOOKUP($B11,Æfingar_tafla[],4,FALSE))</f>
        <v/>
      </c>
      <c r="F11" s="96"/>
      <c r="G11" s="45" t="str">
        <f t="shared" si="0"/>
        <v/>
      </c>
      <c r="H11" s="21"/>
      <c r="I11" s="21" t="str">
        <f>IF(ISNA(VLOOKUP($B11,Æfingar_tafla[],2,FALSE)),"",VLOOKUP($B11,Æfingar_tafla[],2,FALSE))</f>
        <v/>
      </c>
      <c r="J11" s="38"/>
      <c r="K11" s="68" t="str">
        <f>IF(ISNA(VLOOKUP($J11,Æfingar_tafla[],3,FALSE)),"",VLOOKUP($J11,Æfingar_tafla[],3,FALSE))</f>
        <v/>
      </c>
      <c r="L11" s="96"/>
      <c r="M11" s="95" t="str">
        <f>IF(ISNA(VLOOKUP($J11,Æfingar_tafla[],4,FALSE)),"",VLOOKUP($J11,Æfingar_tafla[],4,FALSE))</f>
        <v/>
      </c>
      <c r="N11" s="96"/>
      <c r="O11" s="45" t="str">
        <f t="shared" si="1"/>
        <v/>
      </c>
      <c r="P11" s="21"/>
      <c r="Q11" s="37"/>
      <c r="R11" s="39"/>
      <c r="S11" s="21" t="str">
        <f>IF(ISNA(VLOOKUP($J11,Æfingar_tafla[],2,FALSE)),"",VLOOKUP($J11,Æfingar_tafla[],2,FALSE))</f>
        <v/>
      </c>
    </row>
    <row r="12" spans="1:19" s="22" customFormat="1" ht="16.25" customHeight="1" x14ac:dyDescent="0.35">
      <c r="A12" s="21" t="s">
        <v>16</v>
      </c>
      <c r="B12" s="38"/>
      <c r="C12" s="68" t="str">
        <f>IF(ISNA(VLOOKUP($B12,Æfingar_tafla[],3,FALSE)),"",VLOOKUP($B12,Æfingar_tafla[],3,FALSE))</f>
        <v/>
      </c>
      <c r="D12" s="96"/>
      <c r="E12" s="95" t="str">
        <f>IF(ISNA(VLOOKUP($B12,Æfingar_tafla[],4,FALSE)),"",VLOOKUP($B12,Æfingar_tafla[],4,FALSE))</f>
        <v/>
      </c>
      <c r="F12" s="96"/>
      <c r="G12" s="45" t="str">
        <f t="shared" si="0"/>
        <v/>
      </c>
      <c r="H12" s="21"/>
      <c r="I12" s="21" t="str">
        <f>IF(ISNA(VLOOKUP($B12,Æfingar_tafla[],2,FALSE)),"",VLOOKUP($B12,Æfingar_tafla[],2,FALSE))</f>
        <v/>
      </c>
      <c r="J12" s="38"/>
      <c r="K12" s="68" t="str">
        <f>IF(ISNA(VLOOKUP($J12,Æfingar_tafla[],3,FALSE)),"",VLOOKUP($J12,Æfingar_tafla[],3,FALSE))</f>
        <v/>
      </c>
      <c r="L12" s="96"/>
      <c r="M12" s="95" t="str">
        <f>IF(ISNA(VLOOKUP($J12,Æfingar_tafla[],4,FALSE)),"",VLOOKUP($J12,Æfingar_tafla[],4,FALSE))</f>
        <v/>
      </c>
      <c r="N12" s="96"/>
      <c r="O12" s="45" t="str">
        <f t="shared" si="1"/>
        <v/>
      </c>
      <c r="P12" s="21"/>
      <c r="Q12" s="37"/>
      <c r="R12" s="39"/>
      <c r="S12" s="21" t="str">
        <f>IF(ISNA(VLOOKUP($J12,Æfingar_tafla[],2,FALSE)),"",VLOOKUP($J12,Æfingar_tafla[],2,FALSE))</f>
        <v/>
      </c>
    </row>
    <row r="13" spans="1:19" s="22" customFormat="1" ht="16.25" customHeight="1" x14ac:dyDescent="0.35">
      <c r="A13" s="21" t="s">
        <v>17</v>
      </c>
      <c r="B13" s="38"/>
      <c r="C13" s="68" t="str">
        <f>IF(ISNA(VLOOKUP($B13,Æfingar_tafla[],3,FALSE)),"",VLOOKUP($B13,Æfingar_tafla[],3,FALSE))</f>
        <v/>
      </c>
      <c r="D13" s="96"/>
      <c r="E13" s="95" t="str">
        <f>IF(ISNA(VLOOKUP($B13,Æfingar_tafla[],4,FALSE)),"",VLOOKUP($B13,Æfingar_tafla[],4,FALSE))</f>
        <v/>
      </c>
      <c r="F13" s="96"/>
      <c r="G13" s="45" t="str">
        <f t="shared" si="0"/>
        <v/>
      </c>
      <c r="H13" s="21"/>
      <c r="I13" s="21" t="str">
        <f>IF(ISNA(VLOOKUP($B13,Æfingar_tafla[],2,FALSE)),"",VLOOKUP($B13,Æfingar_tafla[],2,FALSE))</f>
        <v/>
      </c>
      <c r="J13" s="38"/>
      <c r="K13" s="68" t="str">
        <f>IF(ISNA(VLOOKUP($J13,Æfingar_tafla[],3,FALSE)),"",VLOOKUP($J13,Æfingar_tafla[],3,FALSE))</f>
        <v/>
      </c>
      <c r="L13" s="96"/>
      <c r="M13" s="95" t="str">
        <f>IF(ISNA(VLOOKUP($J13,Æfingar_tafla[],4,FALSE)),"",VLOOKUP($J13,Æfingar_tafla[],4,FALSE))</f>
        <v/>
      </c>
      <c r="N13" s="96"/>
      <c r="O13" s="45" t="str">
        <f t="shared" si="1"/>
        <v/>
      </c>
      <c r="P13" s="21"/>
      <c r="Q13" s="37"/>
      <c r="R13" s="39"/>
      <c r="S13" s="21" t="str">
        <f>IF(ISNA(VLOOKUP($J13,Æfingar_tafla[],2,FALSE)),"",VLOOKUP($J13,Æfingar_tafla[],2,FALSE))</f>
        <v/>
      </c>
    </row>
    <row r="14" spans="1:19" s="22" customFormat="1" ht="16.25" customHeight="1" x14ac:dyDescent="0.35">
      <c r="A14" s="21" t="s">
        <v>18</v>
      </c>
      <c r="B14" s="38"/>
      <c r="C14" s="68" t="str">
        <f>IF(ISNA(VLOOKUP($B14,Æfingar_tafla[],3,FALSE)),"",VLOOKUP($B14,Æfingar_tafla[],3,FALSE))</f>
        <v/>
      </c>
      <c r="D14" s="96"/>
      <c r="E14" s="95" t="str">
        <f>IF(ISNA(VLOOKUP($B14,Æfingar_tafla[],4,FALSE)),"",VLOOKUP($B14,Æfingar_tafla[],4,FALSE))</f>
        <v/>
      </c>
      <c r="F14" s="96"/>
      <c r="G14" s="45" t="str">
        <f t="shared" si="0"/>
        <v/>
      </c>
      <c r="H14" s="21"/>
      <c r="I14" s="21" t="str">
        <f>IF(ISNA(VLOOKUP($B14,Æfingar_tafla[],2,FALSE)),"",VLOOKUP($B14,Æfingar_tafla[],2,FALSE))</f>
        <v/>
      </c>
      <c r="J14" s="38"/>
      <c r="K14" s="68" t="str">
        <f>IF(ISNA(VLOOKUP($J14,Æfingar_tafla[],3,FALSE)),"",VLOOKUP($J14,Æfingar_tafla[],3,FALSE))</f>
        <v/>
      </c>
      <c r="L14" s="96"/>
      <c r="M14" s="95" t="str">
        <f>IF(ISNA(VLOOKUP($J14,Æfingar_tafla[],4,FALSE)),"",VLOOKUP($J14,Æfingar_tafla[],4,FALSE))</f>
        <v/>
      </c>
      <c r="N14" s="96"/>
      <c r="O14" s="45" t="str">
        <f t="shared" si="1"/>
        <v/>
      </c>
      <c r="P14" s="21"/>
      <c r="Q14" s="37"/>
      <c r="R14" s="39"/>
      <c r="S14" s="21" t="str">
        <f>IF(ISNA(VLOOKUP($J14,Æfingar_tafla[],2,FALSE)),"",VLOOKUP($J14,Æfingar_tafla[],2,FALSE))</f>
        <v/>
      </c>
    </row>
    <row r="15" spans="1:19" x14ac:dyDescent="0.35">
      <c r="D15" s="17"/>
      <c r="E15" s="83"/>
      <c r="F15" s="17"/>
      <c r="G15" s="17"/>
      <c r="L15" s="17"/>
      <c r="M15" s="83"/>
      <c r="N15" s="17"/>
      <c r="O15" s="17"/>
    </row>
    <row r="16" spans="1:19" x14ac:dyDescent="0.35">
      <c r="A16" s="124" t="s">
        <v>19</v>
      </c>
      <c r="B16" s="124"/>
      <c r="C16" s="69"/>
      <c r="D16" s="59"/>
      <c r="E16" s="84"/>
      <c r="F16" s="20"/>
      <c r="G16" s="49" cm="1">
        <f t="array" ref="G16">IFERROR(IF(COUNT(G5:G14)&gt;3,AVERAGE(LARGE(G6:G14,{1,2}),G5),SUM(G5:G14)/3),0)</f>
        <v>0</v>
      </c>
      <c r="H16" s="98"/>
      <c r="J16" s="107"/>
      <c r="K16" s="99"/>
      <c r="L16" s="59"/>
      <c r="M16" s="99"/>
      <c r="N16" s="99"/>
      <c r="O16" s="49" cm="1">
        <f t="array" ref="O16">IFERROR(IF(COUNT(O5:O14)&gt;3,AVERAGE(LARGE(O6:O14,{1,2}),O5),SUM(O5:O14)/3),0)</f>
        <v>0</v>
      </c>
      <c r="P16" s="116"/>
      <c r="Q16" s="100"/>
    </row>
    <row r="17" spans="1:17" x14ac:dyDescent="0.35">
      <c r="A17" s="119" t="s">
        <v>20</v>
      </c>
      <c r="B17" s="53" t="s">
        <v>21</v>
      </c>
      <c r="C17" s="70"/>
      <c r="D17" s="58"/>
      <c r="E17" s="85"/>
      <c r="F17" s="2"/>
      <c r="G17" s="3"/>
      <c r="H17" s="43"/>
      <c r="J17" s="32" t="s">
        <v>21</v>
      </c>
      <c r="K17" s="70"/>
      <c r="L17" s="58"/>
      <c r="M17" s="85"/>
      <c r="N17" s="2"/>
      <c r="O17" s="3"/>
      <c r="P17" s="43"/>
      <c r="Q17" s="4"/>
    </row>
    <row r="18" spans="1:17" x14ac:dyDescent="0.35">
      <c r="A18" s="120"/>
      <c r="B18" s="54" t="s">
        <v>22</v>
      </c>
      <c r="C18" s="71"/>
      <c r="D18" s="46"/>
      <c r="E18" s="86"/>
      <c r="F18" s="5"/>
      <c r="G18" s="6"/>
      <c r="H18" s="1"/>
      <c r="J18" s="108" t="s">
        <v>22</v>
      </c>
      <c r="K18" s="71"/>
      <c r="L18" s="46"/>
      <c r="M18" s="86"/>
      <c r="N18" s="5"/>
      <c r="O18" s="6"/>
      <c r="P18" s="1"/>
      <c r="Q18" s="28"/>
    </row>
    <row r="19" spans="1:17" x14ac:dyDescent="0.35">
      <c r="A19" s="120"/>
      <c r="B19" s="55" t="s">
        <v>23</v>
      </c>
      <c r="C19" s="72"/>
      <c r="D19" s="46"/>
      <c r="E19" s="86"/>
      <c r="F19" s="5" t="s">
        <v>24</v>
      </c>
      <c r="G19" s="6"/>
      <c r="H19" s="1"/>
      <c r="J19" s="33" t="s">
        <v>23</v>
      </c>
      <c r="K19" s="72"/>
      <c r="L19" s="46"/>
      <c r="M19" s="86"/>
      <c r="N19" s="5" t="s">
        <v>24</v>
      </c>
      <c r="O19" s="6"/>
      <c r="P19" s="1"/>
      <c r="Q19" s="41" t="str">
        <f>IF(COUNT(D17:D21)=1,(IF(D39=0,"Ekki hafa verið sýndar tvær útfærslur og ekki skeið. Hálf einkunn","")),"")</f>
        <v/>
      </c>
    </row>
    <row r="20" spans="1:17" x14ac:dyDescent="0.35">
      <c r="A20" s="120"/>
      <c r="B20" s="55" t="s">
        <v>25</v>
      </c>
      <c r="C20" s="72"/>
      <c r="D20" s="46"/>
      <c r="E20" s="86"/>
      <c r="F20" s="5"/>
      <c r="G20" s="8"/>
      <c r="H20" s="1"/>
      <c r="J20" s="33" t="s">
        <v>25</v>
      </c>
      <c r="K20" s="72"/>
      <c r="L20" s="46"/>
      <c r="M20" s="86"/>
      <c r="N20" s="5"/>
      <c r="O20" s="8"/>
      <c r="P20" s="1"/>
      <c r="Q20" s="9" t="str">
        <f>IF(D22&gt;0,IF(G22&lt;0.1,"Gefa þarf lokaeinkunn fyrir tölt",""),"")</f>
        <v/>
      </c>
    </row>
    <row r="21" spans="1:17" x14ac:dyDescent="0.35">
      <c r="A21" s="120"/>
      <c r="B21" s="56" t="s">
        <v>26</v>
      </c>
      <c r="C21" s="73"/>
      <c r="D21" s="60"/>
      <c r="E21" s="87"/>
      <c r="F21" s="10"/>
      <c r="G21" s="8"/>
      <c r="H21" s="1"/>
      <c r="J21" s="109" t="s">
        <v>26</v>
      </c>
      <c r="K21" s="73"/>
      <c r="L21" s="60"/>
      <c r="M21" s="87"/>
      <c r="N21" s="10"/>
      <c r="O21" s="8"/>
      <c r="P21" s="1"/>
      <c r="Q21" s="27"/>
    </row>
    <row r="22" spans="1:17" x14ac:dyDescent="0.35">
      <c r="A22" s="120"/>
      <c r="B22" s="57" t="s">
        <v>27</v>
      </c>
      <c r="C22" s="74"/>
      <c r="D22" s="61">
        <f>IFERROR(AVERAGE(D17:D21),0)</f>
        <v>0</v>
      </c>
      <c r="E22" s="88"/>
      <c r="F22" s="52"/>
      <c r="G22" s="93">
        <f>F22</f>
        <v>0</v>
      </c>
      <c r="H22" s="1"/>
      <c r="J22" s="110" t="s">
        <v>27</v>
      </c>
      <c r="K22" s="74"/>
      <c r="L22" s="61">
        <f>IFERROR(AVERAGE(L17:L21),0)</f>
        <v>0</v>
      </c>
      <c r="M22" s="88"/>
      <c r="N22" s="52"/>
      <c r="O22" s="93">
        <f>N22</f>
        <v>0</v>
      </c>
      <c r="P22" s="1"/>
      <c r="Q22" s="11"/>
    </row>
    <row r="23" spans="1:17" x14ac:dyDescent="0.35">
      <c r="A23" s="119" t="s">
        <v>28</v>
      </c>
      <c r="B23" s="62" t="s">
        <v>29</v>
      </c>
      <c r="C23" s="70"/>
      <c r="D23" s="58"/>
      <c r="E23" s="85"/>
      <c r="F23" s="12"/>
      <c r="G23" s="13"/>
      <c r="H23" s="1"/>
      <c r="J23" s="111" t="s">
        <v>29</v>
      </c>
      <c r="K23" s="70"/>
      <c r="L23" s="58"/>
      <c r="M23" s="85"/>
      <c r="N23" s="12"/>
      <c r="O23" s="13"/>
      <c r="P23" s="1"/>
      <c r="Q23" s="4"/>
    </row>
    <row r="24" spans="1:17" x14ac:dyDescent="0.35">
      <c r="A24" s="120"/>
      <c r="B24" s="55" t="s">
        <v>23</v>
      </c>
      <c r="C24" s="72"/>
      <c r="D24" s="46"/>
      <c r="E24" s="86"/>
      <c r="F24" s="5"/>
      <c r="G24" s="6"/>
      <c r="H24" s="1"/>
      <c r="J24" s="33" t="s">
        <v>23</v>
      </c>
      <c r="K24" s="72"/>
      <c r="L24" s="46"/>
      <c r="M24" s="86"/>
      <c r="N24" s="5"/>
      <c r="O24" s="6"/>
      <c r="P24" s="1"/>
      <c r="Q24" s="7"/>
    </row>
    <row r="25" spans="1:17" x14ac:dyDescent="0.35">
      <c r="A25" s="120"/>
      <c r="B25" s="55" t="s">
        <v>30</v>
      </c>
      <c r="C25" s="72"/>
      <c r="D25" s="46"/>
      <c r="E25" s="86"/>
      <c r="F25" s="5"/>
      <c r="G25" s="8"/>
      <c r="H25" s="1"/>
      <c r="J25" s="33" t="s">
        <v>30</v>
      </c>
      <c r="K25" s="72"/>
      <c r="L25" s="46"/>
      <c r="M25" s="86"/>
      <c r="N25" s="5"/>
      <c r="O25" s="8"/>
      <c r="P25" s="1"/>
      <c r="Q25" s="9" t="str">
        <f>IF(D27&gt;0,IF(G27&lt;0.1,"Gefa þarf lokaeinkunn fyrir brokk",""),"")</f>
        <v/>
      </c>
    </row>
    <row r="26" spans="1:17" x14ac:dyDescent="0.35">
      <c r="A26" s="120"/>
      <c r="B26" s="56" t="s">
        <v>31</v>
      </c>
      <c r="C26" s="73"/>
      <c r="D26" s="46"/>
      <c r="E26" s="87"/>
      <c r="F26" s="10"/>
      <c r="G26" s="8"/>
      <c r="H26" s="1"/>
      <c r="J26" s="109" t="s">
        <v>31</v>
      </c>
      <c r="K26" s="73"/>
      <c r="L26" s="46"/>
      <c r="M26" s="87"/>
      <c r="N26" s="10"/>
      <c r="O26" s="8"/>
      <c r="P26" s="1"/>
      <c r="Q26" s="9"/>
    </row>
    <row r="27" spans="1:17" x14ac:dyDescent="0.35">
      <c r="A27" s="121"/>
      <c r="B27" s="57" t="s">
        <v>32</v>
      </c>
      <c r="C27" s="74"/>
      <c r="D27" s="61">
        <f>IFERROR(AVERAGE(D23:D26),0)</f>
        <v>0</v>
      </c>
      <c r="E27" s="88"/>
      <c r="F27" s="52"/>
      <c r="G27" s="93">
        <f>F27</f>
        <v>0</v>
      </c>
      <c r="H27" s="1"/>
      <c r="J27" s="110" t="s">
        <v>32</v>
      </c>
      <c r="K27" s="74"/>
      <c r="L27" s="61">
        <f>IFERROR(AVERAGE(L23:L26),0)</f>
        <v>0</v>
      </c>
      <c r="M27" s="88"/>
      <c r="N27" s="52"/>
      <c r="O27" s="93">
        <f>N27</f>
        <v>0</v>
      </c>
      <c r="P27" s="1"/>
      <c r="Q27" s="11"/>
    </row>
    <row r="28" spans="1:17" x14ac:dyDescent="0.35">
      <c r="A28" s="119" t="s">
        <v>33</v>
      </c>
      <c r="B28" s="53" t="s">
        <v>21</v>
      </c>
      <c r="C28" s="70"/>
      <c r="D28" s="46"/>
      <c r="E28" s="85"/>
      <c r="F28" s="2"/>
      <c r="G28" s="3"/>
      <c r="H28" s="1"/>
      <c r="J28" s="32" t="s">
        <v>21</v>
      </c>
      <c r="K28" s="70"/>
      <c r="L28" s="46"/>
      <c r="M28" s="85"/>
      <c r="N28" s="2"/>
      <c r="O28" s="3"/>
      <c r="P28" s="1"/>
      <c r="Q28" s="4"/>
    </row>
    <row r="29" spans="1:17" x14ac:dyDescent="0.35">
      <c r="A29" s="120"/>
      <c r="B29" s="55" t="s">
        <v>23</v>
      </c>
      <c r="C29" s="72"/>
      <c r="D29" s="46"/>
      <c r="E29" s="86"/>
      <c r="F29" s="5"/>
      <c r="G29" s="6"/>
      <c r="H29" s="1"/>
      <c r="J29" s="33" t="s">
        <v>23</v>
      </c>
      <c r="K29" s="72"/>
      <c r="L29" s="46"/>
      <c r="M29" s="86"/>
      <c r="N29" s="5"/>
      <c r="O29" s="6"/>
      <c r="P29" s="1"/>
      <c r="Q29" s="7"/>
    </row>
    <row r="30" spans="1:17" x14ac:dyDescent="0.35">
      <c r="A30" s="120"/>
      <c r="B30" s="55" t="s">
        <v>30</v>
      </c>
      <c r="C30" s="72"/>
      <c r="D30" s="46"/>
      <c r="E30" s="86"/>
      <c r="F30" s="5"/>
      <c r="G30" s="6"/>
      <c r="H30" s="1"/>
      <c r="J30" s="33" t="s">
        <v>30</v>
      </c>
      <c r="K30" s="72"/>
      <c r="L30" s="46"/>
      <c r="M30" s="86"/>
      <c r="N30" s="5"/>
      <c r="O30" s="6"/>
      <c r="P30" s="1"/>
      <c r="Q30" s="9" t="str">
        <f>IF(D32&gt;0,IF(G32&lt;0.1,"Gefa þarf lokaeinkunn fyrir stökk",""),"")</f>
        <v/>
      </c>
    </row>
    <row r="31" spans="1:17" x14ac:dyDescent="0.35">
      <c r="A31" s="120"/>
      <c r="B31" s="56" t="s">
        <v>31</v>
      </c>
      <c r="C31" s="73"/>
      <c r="D31" s="46"/>
      <c r="E31" s="87"/>
      <c r="F31" s="14"/>
      <c r="G31" s="8"/>
      <c r="H31" s="1"/>
      <c r="J31" s="109" t="s">
        <v>31</v>
      </c>
      <c r="K31" s="73"/>
      <c r="L31" s="46"/>
      <c r="M31" s="87"/>
      <c r="N31" s="14"/>
      <c r="O31" s="8"/>
      <c r="P31" s="1"/>
      <c r="Q31" s="9"/>
    </row>
    <row r="32" spans="1:17" x14ac:dyDescent="0.35">
      <c r="A32" s="121"/>
      <c r="B32" s="63" t="s">
        <v>34</v>
      </c>
      <c r="C32" s="74"/>
      <c r="D32" s="61">
        <f>IFERROR(AVERAGE(D28:D31),0)</f>
        <v>0</v>
      </c>
      <c r="E32" s="88"/>
      <c r="F32" s="52"/>
      <c r="G32" s="93">
        <f>F32</f>
        <v>0</v>
      </c>
      <c r="H32" s="1"/>
      <c r="J32" s="112" t="s">
        <v>34</v>
      </c>
      <c r="K32" s="74"/>
      <c r="L32" s="61">
        <f>IFERROR(AVERAGE(L28:L31),0)</f>
        <v>0</v>
      </c>
      <c r="M32" s="88"/>
      <c r="N32" s="52"/>
      <c r="O32" s="93">
        <f>N32</f>
        <v>0</v>
      </c>
      <c r="P32" s="1"/>
      <c r="Q32" s="24"/>
    </row>
    <row r="33" spans="1:17" x14ac:dyDescent="0.35">
      <c r="A33" s="119" t="s">
        <v>35</v>
      </c>
      <c r="B33" s="32" t="s">
        <v>36</v>
      </c>
      <c r="C33" s="75"/>
      <c r="D33" s="47"/>
      <c r="E33" s="89"/>
      <c r="F33" s="2"/>
      <c r="G33" s="3"/>
      <c r="H33" s="1"/>
      <c r="J33" s="32" t="s">
        <v>36</v>
      </c>
      <c r="K33" s="75"/>
      <c r="L33" s="47"/>
      <c r="M33" s="89"/>
      <c r="N33" s="2"/>
      <c r="O33" s="3"/>
      <c r="P33" s="1"/>
      <c r="Q33" s="25"/>
    </row>
    <row r="34" spans="1:17" x14ac:dyDescent="0.35">
      <c r="A34" s="120"/>
      <c r="B34" s="33" t="s">
        <v>37</v>
      </c>
      <c r="C34" s="76"/>
      <c r="D34" s="46"/>
      <c r="E34" s="90"/>
      <c r="F34" s="5"/>
      <c r="G34" s="6"/>
      <c r="H34" s="1"/>
      <c r="J34" s="33" t="s">
        <v>37</v>
      </c>
      <c r="K34" s="76"/>
      <c r="L34" s="46"/>
      <c r="M34" s="90"/>
      <c r="N34" s="5"/>
      <c r="O34" s="6"/>
      <c r="P34" s="1"/>
      <c r="Q34" s="9" t="str">
        <f>IF(D36&gt;0,IF(G36&lt;0.1,"Gefa þarf lokaeinkunn fyrir fet",""),"")</f>
        <v/>
      </c>
    </row>
    <row r="35" spans="1:17" x14ac:dyDescent="0.35">
      <c r="A35" s="120"/>
      <c r="B35" s="34" t="s">
        <v>38</v>
      </c>
      <c r="C35" s="77"/>
      <c r="D35" s="48"/>
      <c r="E35" s="91"/>
      <c r="F35" s="35"/>
      <c r="G35" s="36"/>
      <c r="H35" s="1"/>
      <c r="J35" s="34" t="s">
        <v>38</v>
      </c>
      <c r="K35" s="77"/>
      <c r="L35" s="48"/>
      <c r="M35" s="91"/>
      <c r="N35" s="35"/>
      <c r="O35" s="36"/>
      <c r="P35" s="1"/>
      <c r="Q35" s="25"/>
    </row>
    <row r="36" spans="1:17" x14ac:dyDescent="0.35">
      <c r="A36" s="121"/>
      <c r="B36" s="31" t="s">
        <v>39</v>
      </c>
      <c r="C36" s="74"/>
      <c r="D36" s="61">
        <f>IFERROR(AVERAGE(D33:D35),0)</f>
        <v>0</v>
      </c>
      <c r="E36" s="88"/>
      <c r="F36" s="52"/>
      <c r="G36" s="93">
        <f>F36</f>
        <v>0</v>
      </c>
      <c r="H36" s="1"/>
      <c r="J36" s="31" t="s">
        <v>39</v>
      </c>
      <c r="K36" s="74"/>
      <c r="L36" s="61">
        <f>IFERROR(AVERAGE(L33:L35),0)</f>
        <v>0</v>
      </c>
      <c r="M36" s="88"/>
      <c r="N36" s="52"/>
      <c r="O36" s="93">
        <f>N36</f>
        <v>0</v>
      </c>
      <c r="P36" s="1"/>
      <c r="Q36" s="26"/>
    </row>
    <row r="37" spans="1:17" x14ac:dyDescent="0.35">
      <c r="A37" s="119" t="s">
        <v>40</v>
      </c>
      <c r="B37" s="62" t="s">
        <v>41</v>
      </c>
      <c r="C37" s="70"/>
      <c r="D37" s="46"/>
      <c r="E37" s="85"/>
      <c r="F37" s="12"/>
      <c r="G37" s="13"/>
      <c r="H37" s="1"/>
      <c r="J37" s="111" t="s">
        <v>41</v>
      </c>
      <c r="K37" s="70"/>
      <c r="L37" s="46"/>
      <c r="M37" s="85"/>
      <c r="N37" s="12"/>
      <c r="O37" s="13"/>
      <c r="P37" s="1"/>
      <c r="Q37" s="25"/>
    </row>
    <row r="38" spans="1:17" x14ac:dyDescent="0.35">
      <c r="A38" s="120"/>
      <c r="B38" s="64" t="s">
        <v>42</v>
      </c>
      <c r="C38" s="78"/>
      <c r="D38" s="46"/>
      <c r="E38" s="87"/>
      <c r="F38" s="14"/>
      <c r="G38" s="8"/>
      <c r="H38" s="15"/>
      <c r="J38" s="113" t="s">
        <v>42</v>
      </c>
      <c r="K38" s="78"/>
      <c r="L38" s="46"/>
      <c r="M38" s="87"/>
      <c r="N38" s="14"/>
      <c r="O38" s="8"/>
      <c r="P38" s="15"/>
      <c r="Q38" s="9" t="str">
        <f>IF(D39&gt;0,IF(G39&lt;0.1,"Gefa þarf lokaeinkunn fyrir skeið",""),"")</f>
        <v/>
      </c>
    </row>
    <row r="39" spans="1:17" x14ac:dyDescent="0.35">
      <c r="A39" s="121"/>
      <c r="B39" s="63" t="s">
        <v>43</v>
      </c>
      <c r="C39" s="74"/>
      <c r="D39" s="61">
        <f>IFERROR(AVERAGE(D37:D38),0)</f>
        <v>0</v>
      </c>
      <c r="E39" s="88"/>
      <c r="F39" s="52"/>
      <c r="G39" s="93">
        <f>F39</f>
        <v>0</v>
      </c>
      <c r="H39" s="15"/>
      <c r="J39" s="112" t="s">
        <v>43</v>
      </c>
      <c r="K39" s="74"/>
      <c r="L39" s="61">
        <f>IFERROR(AVERAGE(L37:L38),0)</f>
        <v>0</v>
      </c>
      <c r="M39" s="88"/>
      <c r="N39" s="52"/>
      <c r="O39" s="93">
        <f>N39</f>
        <v>0</v>
      </c>
      <c r="P39" s="15"/>
      <c r="Q39" s="11"/>
    </row>
    <row r="40" spans="1:17" ht="22.25" customHeight="1" x14ac:dyDescent="0.5">
      <c r="A40" s="66" t="s">
        <v>44</v>
      </c>
      <c r="B40" s="65"/>
      <c r="C40" s="79"/>
      <c r="D40" s="5"/>
      <c r="E40" s="83"/>
      <c r="F40" s="101" cm="1">
        <f t="array" ref="F40">AVERAGE(LARGE(G17:G39,{1,2}))</f>
        <v>0</v>
      </c>
      <c r="G40" s="94"/>
      <c r="H40" s="16"/>
      <c r="J40" s="114"/>
      <c r="K40" s="79"/>
      <c r="L40" s="5"/>
      <c r="M40" s="83"/>
      <c r="N40" s="101" cm="1">
        <f t="array" ref="N40">AVERAGE(LARGE(O17:O39,{1,2}))</f>
        <v>0</v>
      </c>
      <c r="O40" s="94"/>
      <c r="P40" s="16"/>
      <c r="Q40" s="44"/>
    </row>
    <row r="41" spans="1:17" ht="32.25" customHeight="1" x14ac:dyDescent="0.55000000000000004">
      <c r="A41" s="50" t="s">
        <v>45</v>
      </c>
      <c r="B41" s="51"/>
      <c r="C41" s="80"/>
      <c r="D41" s="14"/>
      <c r="E41" s="92"/>
      <c r="F41" s="10"/>
      <c r="G41" s="102">
        <f>(F40+G16)/2</f>
        <v>0</v>
      </c>
      <c r="H41" s="16"/>
      <c r="J41" s="115"/>
      <c r="K41" s="80"/>
      <c r="L41" s="14"/>
      <c r="M41" s="92"/>
      <c r="N41" s="10"/>
      <c r="O41" s="102">
        <f>(N40+O16)/2</f>
        <v>0</v>
      </c>
      <c r="P41" s="16"/>
      <c r="Q41" s="25"/>
    </row>
    <row r="43" spans="1:17" ht="15" customHeight="1" x14ac:dyDescent="0.7">
      <c r="B43" s="126" t="s">
        <v>19</v>
      </c>
      <c r="C43" s="126"/>
      <c r="D43" s="126"/>
      <c r="E43" s="126"/>
      <c r="F43" s="126"/>
      <c r="G43" s="126"/>
      <c r="H43" s="106"/>
      <c r="J43" s="127">
        <f>(G16+O16)/2</f>
        <v>0</v>
      </c>
      <c r="K43" s="106"/>
      <c r="L43" s="106"/>
      <c r="M43" s="106"/>
      <c r="N43" s="106"/>
    </row>
    <row r="44" spans="1:17" ht="15" customHeight="1" x14ac:dyDescent="0.7">
      <c r="B44" s="126"/>
      <c r="C44" s="126"/>
      <c r="D44" s="126"/>
      <c r="E44" s="126"/>
      <c r="F44" s="126"/>
      <c r="G44" s="126"/>
      <c r="H44" s="106"/>
      <c r="J44" s="127"/>
      <c r="K44" s="106"/>
      <c r="L44" s="106"/>
      <c r="M44" s="106"/>
      <c r="N44" s="106"/>
    </row>
    <row r="45" spans="1:17" ht="15" customHeight="1" x14ac:dyDescent="0.7">
      <c r="B45" s="126"/>
      <c r="C45" s="126"/>
      <c r="D45" s="126"/>
      <c r="E45" s="126"/>
      <c r="F45" s="126"/>
      <c r="G45" s="126"/>
      <c r="H45" s="106"/>
      <c r="J45" s="128"/>
      <c r="K45" s="106"/>
      <c r="L45" s="106"/>
      <c r="M45" s="106"/>
      <c r="N45" s="106"/>
    </row>
    <row r="46" spans="1:17" ht="15" customHeight="1" x14ac:dyDescent="0.7">
      <c r="B46" s="126" t="s">
        <v>46</v>
      </c>
      <c r="C46" s="126"/>
      <c r="D46" s="126"/>
      <c r="E46" s="126"/>
      <c r="F46" s="126"/>
      <c r="G46" s="126"/>
      <c r="H46" s="106"/>
      <c r="J46" s="129">
        <f>(F40+N40)/2</f>
        <v>0</v>
      </c>
      <c r="K46" s="106"/>
      <c r="L46" s="106"/>
      <c r="M46" s="106"/>
      <c r="N46" s="106"/>
    </row>
    <row r="47" spans="1:17" ht="15" customHeight="1" x14ac:dyDescent="0.7">
      <c r="B47" s="126"/>
      <c r="C47" s="126"/>
      <c r="D47" s="126"/>
      <c r="E47" s="126"/>
      <c r="F47" s="126"/>
      <c r="G47" s="126"/>
      <c r="H47" s="106"/>
      <c r="J47" s="127"/>
      <c r="K47" s="106"/>
      <c r="L47" s="106"/>
      <c r="M47" s="106"/>
      <c r="N47" s="106"/>
    </row>
    <row r="48" spans="1:17" ht="15" customHeight="1" x14ac:dyDescent="0.7">
      <c r="B48" s="126"/>
      <c r="C48" s="126"/>
      <c r="D48" s="126"/>
      <c r="E48" s="126"/>
      <c r="F48" s="126"/>
      <c r="G48" s="126"/>
      <c r="H48" s="106"/>
      <c r="J48" s="127"/>
      <c r="K48" s="106"/>
      <c r="L48" s="106"/>
      <c r="M48" s="106"/>
      <c r="N48" s="106"/>
    </row>
    <row r="50" spans="6:20" ht="28.5" customHeight="1" x14ac:dyDescent="0.5">
      <c r="F50" s="104" t="s">
        <v>47</v>
      </c>
      <c r="G50" s="103"/>
      <c r="I50" s="105" t="str">
        <f>IF(COUNTA(#REF!,E50)&lt;2,IF(COUNTA(#REF!,E50)&lt;1,"Staðfestingu vantar frá dómurum","Aðeins annar dómarinn hefur staðfest"),"")</f>
        <v>Aðeins annar dómarinn hefur staðfest</v>
      </c>
      <c r="J50" s="125" t="s">
        <v>48</v>
      </c>
      <c r="K50" s="125"/>
      <c r="L50" s="125"/>
      <c r="M50" s="125"/>
      <c r="N50" s="125"/>
      <c r="O50" s="103"/>
      <c r="T50" s="105" t="str">
        <f>IF(COUNTA(G50,O50)&lt;2,IF(COUNTA(G50,O50)&lt;1,"Staðfestingu vantar frá dómurum","Aðeins annar dómarinn hefur staðfest"),"")</f>
        <v>Staðfestingu vantar frá dómurum</v>
      </c>
    </row>
  </sheetData>
  <sheetProtection algorithmName="SHA-512" hashValue="sGy7YPTdKco9FAwtRcTVrF0CGpokPIhBNGyEtJm6OM9yTOt0d/NXD+X41WTDwF5bJqQFC8OD6pgga4dWAVK0aw==" saltValue="wS4mPLZekJH2ukLAlxlASA==" spinCount="100000" sheet="1" selectLockedCells="1"/>
  <mergeCells count="13">
    <mergeCell ref="A28:A32"/>
    <mergeCell ref="D3:G3"/>
    <mergeCell ref="L3:P3"/>
    <mergeCell ref="A16:B16"/>
    <mergeCell ref="A17:A22"/>
    <mergeCell ref="A23:A27"/>
    <mergeCell ref="J50:N50"/>
    <mergeCell ref="A33:A36"/>
    <mergeCell ref="A37:A39"/>
    <mergeCell ref="B43:G45"/>
    <mergeCell ref="J43:J45"/>
    <mergeCell ref="B46:G48"/>
    <mergeCell ref="J46:J48"/>
  </mergeCells>
  <conditionalFormatting sqref="B5:B14">
    <cfRule type="duplicateValues" dxfId="65" priority="29"/>
  </conditionalFormatting>
  <conditionalFormatting sqref="B40">
    <cfRule type="containsText" dxfId="64" priority="8" operator="containsText" text="Gefa þarf einkunn">
      <formula>NOT(ISERROR(SEARCH("Gefa þarf einkunn",B40)))</formula>
    </cfRule>
  </conditionalFormatting>
  <conditionalFormatting sqref="D5:D14">
    <cfRule type="expression" dxfId="63" priority="24">
      <formula>C5=""</formula>
    </cfRule>
  </conditionalFormatting>
  <conditionalFormatting sqref="F5:F14">
    <cfRule type="expression" dxfId="62" priority="25">
      <formula>E5=""</formula>
    </cfRule>
    <cfRule type="expression" dxfId="61" priority="26">
      <formula>E5="T"</formula>
    </cfRule>
  </conditionalFormatting>
  <conditionalFormatting sqref="H5:H14">
    <cfRule type="cellIs" dxfId="60" priority="31" operator="equal">
      <formula>1.4</formula>
    </cfRule>
    <cfRule type="cellIs" dxfId="59" priority="32" operator="equal">
      <formula>1.3</formula>
    </cfRule>
    <cfRule type="cellIs" dxfId="58" priority="33" operator="equal">
      <formula>1.2</formula>
    </cfRule>
    <cfRule type="cellIs" dxfId="57" priority="34" operator="equal">
      <formula>1.1</formula>
    </cfRule>
  </conditionalFormatting>
  <conditionalFormatting sqref="H16">
    <cfRule type="containsText" dxfId="56" priority="27" operator="containsText" text="ATH Ekki hefur verið gefin einkunn fyrir allar æfingar">
      <formula>NOT(ISERROR(SEARCH("ATH Ekki hefur verið gefin einkunn fyrir allar æfingar",H16)))</formula>
    </cfRule>
    <cfRule type="containsText" dxfId="55" priority="30" operator="containsText" text="ATH Ekki hefur verið gefið fyrir lágmarks fjölda æfinga">
      <formula>NOT(ISERROR(SEARCH("ATH Ekki hefur verið gefið fyrir lágmarks fjölda æfinga",H16)))</formula>
    </cfRule>
  </conditionalFormatting>
  <conditionalFormatting sqref="I50">
    <cfRule type="containsText" dxfId="54" priority="1" operator="containsText" text="Aðeins annar dómarinn hefur staðfest">
      <formula>NOT(ISERROR(SEARCH("Aðeins annar dómarinn hefur staðfest",I50)))</formula>
    </cfRule>
    <cfRule type="containsText" dxfId="53" priority="2" operator="containsText" text="Staðfestingu vantar frá dómurum">
      <formula>NOT(ISERROR(SEARCH("Staðfestingu vantar frá dómurum",I50)))</formula>
    </cfRule>
  </conditionalFormatting>
  <conditionalFormatting sqref="J5:J14">
    <cfRule type="duplicateValues" dxfId="52" priority="5"/>
  </conditionalFormatting>
  <conditionalFormatting sqref="J40">
    <cfRule type="containsText" dxfId="51" priority="4" operator="containsText" text="Gefa þarf einkunn">
      <formula>NOT(ISERROR(SEARCH("Gefa þarf einkunn",J40)))</formula>
    </cfRule>
  </conditionalFormatting>
  <conditionalFormatting sqref="L5:L14">
    <cfRule type="expression" dxfId="50" priority="12">
      <formula>K5=""</formula>
    </cfRule>
  </conditionalFormatting>
  <conditionalFormatting sqref="N5:N14">
    <cfRule type="expression" dxfId="49" priority="13">
      <formula>M5=""</formula>
    </cfRule>
    <cfRule type="expression" dxfId="48" priority="14">
      <formula>M5="T"</formula>
    </cfRule>
  </conditionalFormatting>
  <conditionalFormatting sqref="P5:P14">
    <cfRule type="cellIs" dxfId="47" priority="17" operator="equal">
      <formula>1.4</formula>
    </cfRule>
    <cfRule type="cellIs" dxfId="46" priority="18" operator="equal">
      <formula>1.3</formula>
    </cfRule>
    <cfRule type="cellIs" dxfId="45" priority="19" operator="equal">
      <formula>1.2</formula>
    </cfRule>
    <cfRule type="cellIs" dxfId="44" priority="20" operator="equal">
      <formula>1.1</formula>
    </cfRule>
  </conditionalFormatting>
  <conditionalFormatting sqref="P16">
    <cfRule type="containsText" dxfId="43" priority="15" operator="containsText" text="ATH Ekki hefur verið gefin einkunn fyrir allar æfingar">
      <formula>NOT(ISERROR(SEARCH("ATH Ekki hefur verið gefin einkunn fyrir allar æfingar",P16)))</formula>
    </cfRule>
    <cfRule type="containsText" dxfId="42" priority="16" operator="containsText" text="ATH Ekki hefur verið gefið fyrir lágmarks fjölda æfinga">
      <formula>NOT(ISERROR(SEARCH("ATH Ekki hefur verið gefið fyrir lágmarks fjölda æfinga",P16)))</formula>
    </cfRule>
  </conditionalFormatting>
  <conditionalFormatting sqref="Q1:Q15">
    <cfRule type="containsText" dxfId="41" priority="21" operator="containsText" text="Ekki hafa verið sýndar">
      <formula>NOT(ISERROR(SEARCH("Ekki hafa verið sýndar",Q1)))</formula>
    </cfRule>
  </conditionalFormatting>
  <conditionalFormatting sqref="Q17:Q39">
    <cfRule type="containsText" dxfId="40" priority="28" operator="containsText" text="Gefa þarf lokaeinkunn">
      <formula>NOT(ISERROR(SEARCH("Gefa þarf lokaeinkunn",Q17)))</formula>
    </cfRule>
  </conditionalFormatting>
  <conditionalFormatting sqref="Q17:Q1048576">
    <cfRule type="containsText" dxfId="39" priority="3" operator="containsText" text="Ekki hafa verið sýndar">
      <formula>NOT(ISERROR(SEARCH("Ekki hafa verið sýndar",Q17)))</formula>
    </cfRule>
  </conditionalFormatting>
  <conditionalFormatting sqref="Q18">
    <cfRule type="containsText" dxfId="38" priority="23" operator="containsText" text="Sýna þarf">
      <formula>NOT(ISERROR(SEARCH("Sýna þarf",Q18)))</formula>
    </cfRule>
  </conditionalFormatting>
  <conditionalFormatting sqref="Q21">
    <cfRule type="containsText" dxfId="37" priority="22" operator="containsText" text="Ekki má gefa hærra en 7">
      <formula>NOT(ISERROR(SEARCH("Ekki má gefa hærra en 7",Q21)))</formula>
    </cfRule>
  </conditionalFormatting>
  <conditionalFormatting sqref="Q40">
    <cfRule type="containsText" dxfId="36" priority="10" operator="containsText" text="Gefa þarf einkunn">
      <formula>NOT(ISERROR(SEARCH("Gefa þarf einkunn",Q40)))</formula>
    </cfRule>
  </conditionalFormatting>
  <conditionalFormatting sqref="Q40:Q41">
    <cfRule type="containsText" dxfId="35" priority="11" operator="containsText" text="Gefa þarf lokaeinkunn">
      <formula>NOT(ISERROR(SEARCH("Gefa þarf lokaeinkunn",Q40)))</formula>
    </cfRule>
  </conditionalFormatting>
  <conditionalFormatting sqref="T50">
    <cfRule type="containsText" dxfId="34" priority="6" operator="containsText" text="Aðeins annar dómarinn hefur staðfest">
      <formula>NOT(ISERROR(SEARCH("Aðeins annar dómarinn hefur staðfest",T50)))</formula>
    </cfRule>
    <cfRule type="containsText" dxfId="33" priority="7" operator="containsText" text="Staðfestingu vantar frá dómurum">
      <formula>NOT(ISERROR(SEARCH("Staðfestingu vantar frá dómurum",T50)))</formula>
    </cfRule>
  </conditionalFormatting>
  <dataValidations count="4">
    <dataValidation allowBlank="1" showInputMessage="1" showErrorMessage="1" errorTitle="Ógild einkunn" error="Einungis má gefa í heilum og hálfum tölum á bilinu 0-10" sqref="F40 N40" xr:uid="{FF1752FC-B9B7-4BC6-91D5-99ECF9305B72}"/>
    <dataValidation type="list" allowBlank="1" showInputMessage="1" showErrorMessage="1" sqref="B5:C14 E5:E14 J5:K14 M5:M14" xr:uid="{FCE94650-695A-4E05-9CE4-95961BAC36A3}">
      <formula1>Æfingar</formula1>
    </dataValidation>
    <dataValidation type="custom" allowBlank="1" showInputMessage="1" showErrorMessage="1" sqref="E33 E35 E23:E26 E28:E31 E17:E21 E37:E38 F5:F14 M33 M35 M23:M26 M28:M31 M17:M21 M37:M38 N5:N14" xr:uid="{84D607FB-7802-45BC-A64F-CDD0F9D65FA9}">
      <formula1>AND(MOD(E5,0.5)=0,OR(E5=0,E5&gt;0))</formula1>
    </dataValidation>
    <dataValidation type="custom" allowBlank="1" showInputMessage="1" showErrorMessage="1" errorTitle="Ógild einkunn" error="Einungis má gefa í heilum og hálfum tölum á bilinu 0-10" sqref="D17:D21 D23:D26 F22 F27 F32 F36 D28:D31 D34:E34 D33 D35 D37:D38 D5:D14 L17:L21 L23:L26 N22 N27 N32 N36 L5:L14 L28:L31 L34:M34 L33 L35 L37:L38 F39 N39" xr:uid="{13A72119-611A-4E6A-974B-2193C4FF5FD6}">
      <formula1>AND(MOD(D5,0.5)=0,OR(D5=0,D5&gt;0))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33F9-0CE7-411F-B5E7-93CD399F98BB}">
  <dimension ref="A1:T50"/>
  <sheetViews>
    <sheetView tabSelected="1" workbookViewId="0">
      <selection activeCell="J3" sqref="J3"/>
    </sheetView>
  </sheetViews>
  <sheetFormatPr defaultRowHeight="14.5" x14ac:dyDescent="0.35"/>
  <cols>
    <col min="1" max="1" width="22.26953125" customWidth="1"/>
    <col min="2" max="2" width="50.54296875" customWidth="1"/>
    <col min="3" max="3" width="8.984375E-2" style="18" customWidth="1"/>
    <col min="4" max="4" width="5.90625" customWidth="1"/>
    <col min="5" max="5" width="1.90625" style="81" customWidth="1"/>
    <col min="6" max="6" width="5.90625" customWidth="1"/>
    <col min="8" max="8" width="0.36328125" customWidth="1"/>
    <col min="9" max="9" width="6.453125" style="17" customWidth="1"/>
    <col min="10" max="10" width="50.54296875" customWidth="1"/>
    <col min="11" max="11" width="0.453125" style="18" customWidth="1"/>
    <col min="12" max="12" width="5.90625" customWidth="1"/>
    <col min="13" max="13" width="0.453125" style="81" customWidth="1"/>
    <col min="14" max="14" width="5.90625" customWidth="1"/>
    <col min="16" max="16" width="0.54296875" customWidth="1"/>
    <col min="17" max="17" width="43.453125" hidden="1" customWidth="1"/>
    <col min="18" max="18" width="38.08984375" hidden="1" customWidth="1"/>
    <col min="19" max="19" width="6.6328125" style="17" customWidth="1"/>
  </cols>
  <sheetData>
    <row r="1" spans="1:19" s="30" customFormat="1" ht="18.5" x14ac:dyDescent="0.35">
      <c r="A1" s="29"/>
      <c r="B1" s="40"/>
      <c r="C1" s="67"/>
      <c r="D1" s="30" t="s">
        <v>0</v>
      </c>
      <c r="E1" s="40"/>
      <c r="F1" s="40"/>
      <c r="G1" s="40"/>
      <c r="H1" s="40"/>
      <c r="I1" s="130"/>
      <c r="J1" s="40"/>
      <c r="K1" s="67"/>
      <c r="N1" s="29"/>
      <c r="O1" s="42"/>
      <c r="Q1" s="42"/>
      <c r="S1" s="130"/>
    </row>
    <row r="2" spans="1:19" ht="6" customHeight="1" x14ac:dyDescent="0.35"/>
    <row r="3" spans="1:19" ht="20.25" customHeight="1" x14ac:dyDescent="0.35">
      <c r="A3" s="117" t="s">
        <v>1</v>
      </c>
      <c r="B3" s="40"/>
      <c r="D3" s="122"/>
      <c r="E3" s="122"/>
      <c r="F3" s="122"/>
      <c r="G3" s="122"/>
      <c r="H3" s="118"/>
      <c r="J3" s="117" t="s">
        <v>2</v>
      </c>
      <c r="L3" s="123"/>
      <c r="M3" s="123"/>
      <c r="N3" s="123"/>
      <c r="O3" s="123"/>
      <c r="P3" s="123"/>
    </row>
    <row r="4" spans="1:19" x14ac:dyDescent="0.35">
      <c r="D4" s="19" t="s">
        <v>3</v>
      </c>
      <c r="E4" s="82"/>
      <c r="F4" s="19" t="s">
        <v>4</v>
      </c>
      <c r="G4" s="19" t="s">
        <v>5</v>
      </c>
      <c r="H4" s="19"/>
      <c r="I4" s="19" t="s">
        <v>6</v>
      </c>
      <c r="L4" s="19" t="s">
        <v>3</v>
      </c>
      <c r="M4" s="82"/>
      <c r="N4" s="19" t="s">
        <v>4</v>
      </c>
      <c r="O4" s="19" t="s">
        <v>5</v>
      </c>
      <c r="P4" s="19"/>
      <c r="Q4" s="19" t="s">
        <v>7</v>
      </c>
      <c r="R4" s="19" t="s">
        <v>8</v>
      </c>
      <c r="S4" s="19" t="s">
        <v>6</v>
      </c>
    </row>
    <row r="5" spans="1:19" s="22" customFormat="1" ht="16.25" customHeight="1" x14ac:dyDescent="0.35">
      <c r="A5" s="97" t="s">
        <v>9</v>
      </c>
      <c r="B5" s="38"/>
      <c r="C5" s="68" t="str">
        <f>IF(ISNA(VLOOKUP($B5,Æfingar_tafla[],3,FALSE)),"",VLOOKUP($B5,Æfingar_tafla[],3,FALSE))</f>
        <v/>
      </c>
      <c r="D5" s="46"/>
      <c r="E5" s="95" t="str">
        <f>IF(ISNA(VLOOKUP($B5,Æfingar_tafla[],4,FALSE)),"",VLOOKUP($B5,Æfingar_tafla[],4,FALSE))</f>
        <v/>
      </c>
      <c r="F5" s="96"/>
      <c r="G5" s="45" t="str">
        <f>IFERROR(AVERAGE(D5,F5)*I5,"")</f>
        <v/>
      </c>
      <c r="H5" s="21"/>
      <c r="I5" s="131" t="str">
        <f>IF(ISNA(VLOOKUP($B5,Æfingar_tafla[],2,FALSE)),"",VLOOKUP($B5,Æfingar_tafla[],2,FALSE))</f>
        <v/>
      </c>
      <c r="J5" s="38"/>
      <c r="K5" s="68" t="str">
        <f>IF(ISNA(VLOOKUP($J5,Æfingar_tafla[],3,FALSE)),"",VLOOKUP($J5,Æfingar_tafla[],3,FALSE))</f>
        <v/>
      </c>
      <c r="L5" s="46"/>
      <c r="M5" s="95" t="str">
        <f>IF(ISNA(VLOOKUP($J5,Æfingar_tafla[],4,FALSE)),"",VLOOKUP($J5,Æfingar_tafla[],4,FALSE))</f>
        <v/>
      </c>
      <c r="N5" s="96"/>
      <c r="O5" s="45" t="str">
        <f>IFERROR(AVERAGE(L5,N5)*S5,"")</f>
        <v/>
      </c>
      <c r="P5" s="21"/>
      <c r="Q5" s="37"/>
      <c r="R5" s="39"/>
      <c r="S5" s="131" t="str">
        <f>IF(ISNA(VLOOKUP($J5,Æfingar_tafla[],2,FALSE)),"",VLOOKUP($J5,Æfingar_tafla[],2,FALSE))</f>
        <v/>
      </c>
    </row>
    <row r="6" spans="1:19" s="22" customFormat="1" ht="16.25" customHeight="1" x14ac:dyDescent="0.35">
      <c r="A6" s="21" t="s">
        <v>10</v>
      </c>
      <c r="B6" s="38"/>
      <c r="C6" s="68" t="s">
        <v>68</v>
      </c>
      <c r="D6" s="96"/>
      <c r="E6" s="95" t="str">
        <f>IF(ISNA(VLOOKUP($B6,Æfingar_tafla[],4,FALSE)),"",VLOOKUP($B6,Æfingar_tafla[],4,FALSE))</f>
        <v/>
      </c>
      <c r="F6" s="96"/>
      <c r="G6" s="45" t="str">
        <f t="shared" ref="G6:G14" si="0">IFERROR(AVERAGE(D6,F6)*I6,"")</f>
        <v/>
      </c>
      <c r="H6" s="21"/>
      <c r="I6" s="131" t="str">
        <f>IF(ISNA(VLOOKUP($B6,Æfingar_tafla[],2,FALSE)),"",VLOOKUP($B6,Æfingar_tafla[],2,FALSE))</f>
        <v/>
      </c>
      <c r="J6" s="38"/>
      <c r="K6" s="68" t="str">
        <f>IF(ISNA(VLOOKUP($J6,Æfingar_tafla[],3,FALSE)),"",VLOOKUP($J6,Æfingar_tafla[],3,FALSE))</f>
        <v/>
      </c>
      <c r="L6" s="96"/>
      <c r="M6" s="95" t="str">
        <f>IF(ISNA(VLOOKUP($J6,Æfingar_tafla[],4,FALSE)),"",VLOOKUP($J6,Æfingar_tafla[],4,FALSE))</f>
        <v/>
      </c>
      <c r="N6" s="96"/>
      <c r="O6" s="45" t="str">
        <f t="shared" ref="O6:O14" si="1">IFERROR(AVERAGE(L6,N6)*S6,"")</f>
        <v/>
      </c>
      <c r="P6" s="21"/>
      <c r="Q6" s="37"/>
      <c r="R6" s="39"/>
      <c r="S6" s="131" t="str">
        <f>IF(ISNA(VLOOKUP($J6,Æfingar_tafla[],2,FALSE)),"",VLOOKUP($J6,Æfingar_tafla[],2,FALSE))</f>
        <v/>
      </c>
    </row>
    <row r="7" spans="1:19" s="22" customFormat="1" ht="16.25" customHeight="1" x14ac:dyDescent="0.35">
      <c r="A7" s="21" t="s">
        <v>11</v>
      </c>
      <c r="B7" s="38"/>
      <c r="C7" s="68" t="str">
        <f>IF(ISNA(VLOOKUP($B7,Æfingar_tafla[],3,FALSE)),"",VLOOKUP($B7,Æfingar_tafla[],3,FALSE))</f>
        <v/>
      </c>
      <c r="D7" s="96"/>
      <c r="E7" s="95"/>
      <c r="F7" s="96"/>
      <c r="G7" s="45" t="str">
        <f t="shared" si="0"/>
        <v/>
      </c>
      <c r="H7" s="21"/>
      <c r="I7" s="131" t="str">
        <f>IF(ISNA(VLOOKUP($B7,Æfingar_tafla[],2,FALSE)),"",VLOOKUP($B7,Æfingar_tafla[],2,FALSE))</f>
        <v/>
      </c>
      <c r="J7" s="38"/>
      <c r="K7" s="68" t="str">
        <f>IF(ISNA(VLOOKUP($J7,Æfingar_tafla[],3,FALSE)),"",VLOOKUP($J7,Æfingar_tafla[],3,FALSE))</f>
        <v/>
      </c>
      <c r="L7" s="96"/>
      <c r="M7" s="95" t="str">
        <f>IF(ISNA(VLOOKUP($J7,Æfingar_tafla[],4,FALSE)),"",VLOOKUP($J7,Æfingar_tafla[],4,FALSE))</f>
        <v/>
      </c>
      <c r="N7" s="96"/>
      <c r="O7" s="45" t="str">
        <f t="shared" si="1"/>
        <v/>
      </c>
      <c r="P7" s="21"/>
      <c r="Q7" s="37"/>
      <c r="R7" s="39"/>
      <c r="S7" s="131" t="str">
        <f>IF(ISNA(VLOOKUP($J7,Æfingar_tafla[],2,FALSE)),"",VLOOKUP($J7,Æfingar_tafla[],2,FALSE))</f>
        <v/>
      </c>
    </row>
    <row r="8" spans="1:19" s="22" customFormat="1" ht="16.25" customHeight="1" x14ac:dyDescent="0.35">
      <c r="A8" s="21" t="s">
        <v>12</v>
      </c>
      <c r="B8" s="38"/>
      <c r="C8" s="68" t="str">
        <f>IF(ISNA(VLOOKUP($B8,Æfingar_tafla[],3,FALSE)),"",VLOOKUP($B8,Æfingar_tafla[],3,FALSE))</f>
        <v/>
      </c>
      <c r="D8" s="96"/>
      <c r="E8" s="95" t="str">
        <f>IF(ISNA(VLOOKUP($B8,Æfingar_tafla[],4,FALSE)),"",VLOOKUP($B8,Æfingar_tafla[],4,FALSE))</f>
        <v/>
      </c>
      <c r="F8" s="96"/>
      <c r="G8" s="45" t="str">
        <f t="shared" si="0"/>
        <v/>
      </c>
      <c r="H8" s="21"/>
      <c r="I8" s="131" t="str">
        <f>IF(ISNA(VLOOKUP($B8,Æfingar_tafla[],2,FALSE)),"",VLOOKUP($B8,Æfingar_tafla[],2,FALSE))</f>
        <v/>
      </c>
      <c r="J8" s="38"/>
      <c r="K8" s="68" t="str">
        <f>IF(ISNA(VLOOKUP($J8,Æfingar_tafla[],3,FALSE)),"",VLOOKUP($J8,Æfingar_tafla[],3,FALSE))</f>
        <v/>
      </c>
      <c r="L8" s="96"/>
      <c r="M8" s="95" t="str">
        <f>IF(ISNA(VLOOKUP($J8,Æfingar_tafla[],4,FALSE)),"",VLOOKUP($J8,Æfingar_tafla[],4,FALSE))</f>
        <v/>
      </c>
      <c r="N8" s="96"/>
      <c r="O8" s="45" t="str">
        <f t="shared" si="1"/>
        <v/>
      </c>
      <c r="P8" s="21"/>
      <c r="Q8" s="37"/>
      <c r="R8" s="39"/>
      <c r="S8" s="131" t="str">
        <f>IF(ISNA(VLOOKUP($J8,Æfingar_tafla[],2,FALSE)),"",VLOOKUP($J8,Æfingar_tafla[],2,FALSE))</f>
        <v/>
      </c>
    </row>
    <row r="9" spans="1:19" s="22" customFormat="1" ht="16.25" customHeight="1" x14ac:dyDescent="0.35">
      <c r="A9" s="21" t="s">
        <v>13</v>
      </c>
      <c r="B9" s="38"/>
      <c r="C9" s="68" t="str">
        <f>IF(ISNA(VLOOKUP($B9,Æfingar_tafla[],3,FALSE)),"",VLOOKUP($B9,Æfingar_tafla[],3,FALSE))</f>
        <v/>
      </c>
      <c r="D9" s="96"/>
      <c r="E9" s="95" t="str">
        <f>IF(ISNA(VLOOKUP($B9,Æfingar_tafla[],4,FALSE)),"",VLOOKUP($B9,Æfingar_tafla[],4,FALSE))</f>
        <v/>
      </c>
      <c r="F9" s="96"/>
      <c r="G9" s="45" t="str">
        <f t="shared" si="0"/>
        <v/>
      </c>
      <c r="H9" s="21"/>
      <c r="I9" s="131" t="str">
        <f>IF(ISNA(VLOOKUP($B9,Æfingar_tafla[],2,FALSE)),"",VLOOKUP($B9,Æfingar_tafla[],2,FALSE))</f>
        <v/>
      </c>
      <c r="J9" s="38"/>
      <c r="K9" s="68" t="str">
        <f>IF(ISNA(VLOOKUP($J9,Æfingar_tafla[],3,FALSE)),"",VLOOKUP($J9,Æfingar_tafla[],3,FALSE))</f>
        <v/>
      </c>
      <c r="L9" s="96"/>
      <c r="M9" s="95" t="str">
        <f>IF(ISNA(VLOOKUP($J9,Æfingar_tafla[],4,FALSE)),"",VLOOKUP($J9,Æfingar_tafla[],4,FALSE))</f>
        <v/>
      </c>
      <c r="N9" s="96"/>
      <c r="O9" s="45" t="str">
        <f t="shared" si="1"/>
        <v/>
      </c>
      <c r="P9" s="21"/>
      <c r="Q9" s="37"/>
      <c r="R9" s="39"/>
      <c r="S9" s="131" t="str">
        <f>IF(ISNA(VLOOKUP($J9,Æfingar_tafla[],2,FALSE)),"",VLOOKUP($J9,Æfingar_tafla[],2,FALSE))</f>
        <v/>
      </c>
    </row>
    <row r="10" spans="1:19" s="22" customFormat="1" ht="16.25" customHeight="1" x14ac:dyDescent="0.35">
      <c r="A10" s="21" t="s">
        <v>14</v>
      </c>
      <c r="B10" s="38"/>
      <c r="C10" s="68" t="str">
        <f>IF(ISNA(VLOOKUP($B10,Æfingar_tafla[],3,FALSE)),"",VLOOKUP($B10,Æfingar_tafla[],3,FALSE))</f>
        <v/>
      </c>
      <c r="D10" s="96"/>
      <c r="E10" s="95" t="str">
        <f>IF(ISNA(VLOOKUP($B10,Æfingar_tafla[],4,FALSE)),"",VLOOKUP($B10,Æfingar_tafla[],4,FALSE))</f>
        <v/>
      </c>
      <c r="F10" s="96"/>
      <c r="G10" s="45" t="str">
        <f t="shared" si="0"/>
        <v/>
      </c>
      <c r="H10" s="21"/>
      <c r="I10" s="131" t="str">
        <f>IF(ISNA(VLOOKUP($B10,Æfingar_tafla[],2,FALSE)),"",VLOOKUP($B10,Æfingar_tafla[],2,FALSE))</f>
        <v/>
      </c>
      <c r="J10" s="38"/>
      <c r="K10" s="68" t="str">
        <f>IF(ISNA(VLOOKUP($J10,Æfingar_tafla[],3,FALSE)),"",VLOOKUP($J10,Æfingar_tafla[],3,FALSE))</f>
        <v/>
      </c>
      <c r="L10" s="96"/>
      <c r="M10" s="95" t="str">
        <f>IF(ISNA(VLOOKUP($J10,Æfingar_tafla[],4,FALSE)),"",VLOOKUP($J10,Æfingar_tafla[],4,FALSE))</f>
        <v/>
      </c>
      <c r="N10" s="96"/>
      <c r="O10" s="45" t="str">
        <f t="shared" si="1"/>
        <v/>
      </c>
      <c r="P10" s="21"/>
      <c r="Q10" s="37"/>
      <c r="R10" s="39"/>
      <c r="S10" s="131" t="str">
        <f>IF(ISNA(VLOOKUP($J10,Æfingar_tafla[],2,FALSE)),"",VLOOKUP($J10,Æfingar_tafla[],2,FALSE))</f>
        <v/>
      </c>
    </row>
    <row r="11" spans="1:19" s="22" customFormat="1" ht="16.25" customHeight="1" x14ac:dyDescent="0.35">
      <c r="A11" s="21" t="s">
        <v>15</v>
      </c>
      <c r="B11" s="38"/>
      <c r="C11" s="68" t="str">
        <f>IF(ISNA(VLOOKUP($B11,Æfingar_tafla[],3,FALSE)),"",VLOOKUP($B11,Æfingar_tafla[],3,FALSE))</f>
        <v/>
      </c>
      <c r="D11" s="96"/>
      <c r="E11" s="95" t="str">
        <f>IF(ISNA(VLOOKUP($B11,Æfingar_tafla[],4,FALSE)),"",VLOOKUP($B11,Æfingar_tafla[],4,FALSE))</f>
        <v/>
      </c>
      <c r="F11" s="96"/>
      <c r="G11" s="45" t="str">
        <f t="shared" si="0"/>
        <v/>
      </c>
      <c r="H11" s="21"/>
      <c r="I11" s="131" t="str">
        <f>IF(ISNA(VLOOKUP($B11,Æfingar_tafla[],2,FALSE)),"",VLOOKUP($B11,Æfingar_tafla[],2,FALSE))</f>
        <v/>
      </c>
      <c r="J11" s="38"/>
      <c r="K11" s="68" t="str">
        <f>IF(ISNA(VLOOKUP($J11,Æfingar_tafla[],3,FALSE)),"",VLOOKUP($J11,Æfingar_tafla[],3,FALSE))</f>
        <v/>
      </c>
      <c r="L11" s="96"/>
      <c r="M11" s="95" t="str">
        <f>IF(ISNA(VLOOKUP($J11,Æfingar_tafla[],4,FALSE)),"",VLOOKUP($J11,Æfingar_tafla[],4,FALSE))</f>
        <v/>
      </c>
      <c r="N11" s="96"/>
      <c r="O11" s="45" t="str">
        <f t="shared" si="1"/>
        <v/>
      </c>
      <c r="P11" s="21"/>
      <c r="Q11" s="37"/>
      <c r="R11" s="39"/>
      <c r="S11" s="131" t="str">
        <f>IF(ISNA(VLOOKUP($J11,Æfingar_tafla[],2,FALSE)),"",VLOOKUP($J11,Æfingar_tafla[],2,FALSE))</f>
        <v/>
      </c>
    </row>
    <row r="12" spans="1:19" s="22" customFormat="1" ht="16.25" customHeight="1" x14ac:dyDescent="0.35">
      <c r="A12" s="21" t="s">
        <v>16</v>
      </c>
      <c r="B12" s="38"/>
      <c r="C12" s="68" t="str">
        <f>IF(ISNA(VLOOKUP($B12,Æfingar_tafla[],3,FALSE)),"",VLOOKUP($B12,Æfingar_tafla[],3,FALSE))</f>
        <v/>
      </c>
      <c r="D12" s="96"/>
      <c r="E12" s="95" t="str">
        <f>IF(ISNA(VLOOKUP($B12,Æfingar_tafla[],4,FALSE)),"",VLOOKUP($B12,Æfingar_tafla[],4,FALSE))</f>
        <v/>
      </c>
      <c r="F12" s="96"/>
      <c r="G12" s="45" t="str">
        <f t="shared" si="0"/>
        <v/>
      </c>
      <c r="H12" s="21"/>
      <c r="I12" s="131" t="str">
        <f>IF(ISNA(VLOOKUP($B12,Æfingar_tafla[],2,FALSE)),"",VLOOKUP($B12,Æfingar_tafla[],2,FALSE))</f>
        <v/>
      </c>
      <c r="J12" s="38"/>
      <c r="K12" s="68" t="str">
        <f>IF(ISNA(VLOOKUP($J12,Æfingar_tafla[],3,FALSE)),"",VLOOKUP($J12,Æfingar_tafla[],3,FALSE))</f>
        <v/>
      </c>
      <c r="L12" s="96"/>
      <c r="M12" s="95" t="str">
        <f>IF(ISNA(VLOOKUP($J12,Æfingar_tafla[],4,FALSE)),"",VLOOKUP($J12,Æfingar_tafla[],4,FALSE))</f>
        <v/>
      </c>
      <c r="N12" s="96"/>
      <c r="O12" s="45" t="str">
        <f t="shared" si="1"/>
        <v/>
      </c>
      <c r="P12" s="21"/>
      <c r="Q12" s="37"/>
      <c r="R12" s="39"/>
      <c r="S12" s="131" t="str">
        <f>IF(ISNA(VLOOKUP($J12,Æfingar_tafla[],2,FALSE)),"",VLOOKUP($J12,Æfingar_tafla[],2,FALSE))</f>
        <v/>
      </c>
    </row>
    <row r="13" spans="1:19" s="22" customFormat="1" ht="16.25" customHeight="1" x14ac:dyDescent="0.35">
      <c r="A13" s="21" t="s">
        <v>17</v>
      </c>
      <c r="B13" s="38"/>
      <c r="C13" s="68" t="str">
        <f>IF(ISNA(VLOOKUP($B13,Æfingar_tafla[],3,FALSE)),"",VLOOKUP($B13,Æfingar_tafla[],3,FALSE))</f>
        <v/>
      </c>
      <c r="D13" s="96"/>
      <c r="E13" s="95" t="str">
        <f>IF(ISNA(VLOOKUP($B13,Æfingar_tafla[],4,FALSE)),"",VLOOKUP($B13,Æfingar_tafla[],4,FALSE))</f>
        <v/>
      </c>
      <c r="F13" s="96"/>
      <c r="G13" s="45" t="str">
        <f t="shared" si="0"/>
        <v/>
      </c>
      <c r="H13" s="21"/>
      <c r="I13" s="131" t="str">
        <f>IF(ISNA(VLOOKUP($B13,Æfingar_tafla[],2,FALSE)),"",VLOOKUP($B13,Æfingar_tafla[],2,FALSE))</f>
        <v/>
      </c>
      <c r="J13" s="38"/>
      <c r="K13" s="68" t="str">
        <f>IF(ISNA(VLOOKUP($J13,Æfingar_tafla[],3,FALSE)),"",VLOOKUP($J13,Æfingar_tafla[],3,FALSE))</f>
        <v/>
      </c>
      <c r="L13" s="96"/>
      <c r="M13" s="95" t="str">
        <f>IF(ISNA(VLOOKUP($J13,Æfingar_tafla[],4,FALSE)),"",VLOOKUP($J13,Æfingar_tafla[],4,FALSE))</f>
        <v/>
      </c>
      <c r="N13" s="96"/>
      <c r="O13" s="45" t="str">
        <f t="shared" si="1"/>
        <v/>
      </c>
      <c r="P13" s="21"/>
      <c r="Q13" s="37"/>
      <c r="R13" s="39"/>
      <c r="S13" s="131" t="str">
        <f>IF(ISNA(VLOOKUP($J13,Æfingar_tafla[],2,FALSE)),"",VLOOKUP($J13,Æfingar_tafla[],2,FALSE))</f>
        <v/>
      </c>
    </row>
    <row r="14" spans="1:19" s="22" customFormat="1" ht="16.25" customHeight="1" x14ac:dyDescent="0.35">
      <c r="A14" s="21" t="s">
        <v>18</v>
      </c>
      <c r="B14" s="38"/>
      <c r="C14" s="68" t="str">
        <f>IF(ISNA(VLOOKUP($B14,Æfingar_tafla[],3,FALSE)),"",VLOOKUP($B14,Æfingar_tafla[],3,FALSE))</f>
        <v/>
      </c>
      <c r="D14" s="96"/>
      <c r="E14" s="95" t="str">
        <f>IF(ISNA(VLOOKUP($B14,Æfingar_tafla[],4,FALSE)),"",VLOOKUP($B14,Æfingar_tafla[],4,FALSE))</f>
        <v/>
      </c>
      <c r="F14" s="96"/>
      <c r="G14" s="45" t="str">
        <f t="shared" si="0"/>
        <v/>
      </c>
      <c r="H14" s="21"/>
      <c r="I14" s="131" t="str">
        <f>IF(ISNA(VLOOKUP($B14,Æfingar_tafla[],2,FALSE)),"",VLOOKUP($B14,Æfingar_tafla[],2,FALSE))</f>
        <v/>
      </c>
      <c r="J14" s="38"/>
      <c r="K14" s="68" t="str">
        <f>IF(ISNA(VLOOKUP($J14,Æfingar_tafla[],3,FALSE)),"",VLOOKUP($J14,Æfingar_tafla[],3,FALSE))</f>
        <v/>
      </c>
      <c r="L14" s="96"/>
      <c r="M14" s="95" t="str">
        <f>IF(ISNA(VLOOKUP($J14,Æfingar_tafla[],4,FALSE)),"",VLOOKUP($J14,Æfingar_tafla[],4,FALSE))</f>
        <v/>
      </c>
      <c r="N14" s="96"/>
      <c r="O14" s="45" t="str">
        <f t="shared" si="1"/>
        <v/>
      </c>
      <c r="P14" s="21"/>
      <c r="Q14" s="37"/>
      <c r="R14" s="39"/>
      <c r="S14" s="131" t="str">
        <f>IF(ISNA(VLOOKUP($J14,Æfingar_tafla[],2,FALSE)),"",VLOOKUP($J14,Æfingar_tafla[],2,FALSE))</f>
        <v/>
      </c>
    </row>
    <row r="15" spans="1:19" x14ac:dyDescent="0.35">
      <c r="D15" s="17"/>
      <c r="E15" s="83"/>
      <c r="F15" s="17"/>
      <c r="G15" s="17"/>
      <c r="L15" s="17"/>
      <c r="M15" s="83"/>
      <c r="N15" s="17"/>
      <c r="O15" s="17"/>
    </row>
    <row r="16" spans="1:19" ht="15" thickBot="1" x14ac:dyDescent="0.4">
      <c r="A16" s="124" t="s">
        <v>19</v>
      </c>
      <c r="B16" s="124"/>
      <c r="C16" s="69"/>
      <c r="D16" s="59"/>
      <c r="E16" s="84"/>
      <c r="F16" s="20"/>
      <c r="G16" s="49" cm="1">
        <f t="array" ref="G16">IFERROR(IF(COUNT(G5:G14)&gt;3,AVERAGE(LARGE(G6:G14,{1,2}),G5),SUM(G5:G14)/3),0)</f>
        <v>0</v>
      </c>
      <c r="H16" s="98"/>
      <c r="J16" s="107"/>
      <c r="K16" s="99"/>
      <c r="L16" s="59"/>
      <c r="M16" s="99"/>
      <c r="N16" s="99"/>
      <c r="O16" s="49" cm="1">
        <f t="array" ref="O16">IFERROR(IF(COUNT(O5:O14)&gt;3,AVERAGE(LARGE(O6:O14,{1,2}),O5),SUM(O5:O14)/3),0)</f>
        <v>0</v>
      </c>
      <c r="P16" s="116"/>
      <c r="Q16" s="100"/>
    </row>
    <row r="17" spans="1:17" x14ac:dyDescent="0.35">
      <c r="A17" s="119" t="s">
        <v>20</v>
      </c>
      <c r="B17" s="53" t="s">
        <v>21</v>
      </c>
      <c r="C17" s="70"/>
      <c r="D17" s="58"/>
      <c r="E17" s="85"/>
      <c r="F17" s="2"/>
      <c r="G17" s="3"/>
      <c r="H17" s="43"/>
      <c r="J17" s="32" t="s">
        <v>21</v>
      </c>
      <c r="K17" s="70"/>
      <c r="L17" s="58"/>
      <c r="M17" s="85"/>
      <c r="N17" s="2"/>
      <c r="O17" s="3"/>
      <c r="P17" s="43"/>
      <c r="Q17" s="4"/>
    </row>
    <row r="18" spans="1:17" x14ac:dyDescent="0.35">
      <c r="A18" s="120"/>
      <c r="B18" s="54" t="s">
        <v>22</v>
      </c>
      <c r="C18" s="71"/>
      <c r="D18" s="46"/>
      <c r="E18" s="86"/>
      <c r="F18" s="5"/>
      <c r="G18" s="6"/>
      <c r="H18" s="1"/>
      <c r="J18" s="108" t="s">
        <v>22</v>
      </c>
      <c r="K18" s="71"/>
      <c r="L18" s="46"/>
      <c r="M18" s="86"/>
      <c r="N18" s="5"/>
      <c r="O18" s="6"/>
      <c r="P18" s="1"/>
      <c r="Q18" s="28"/>
    </row>
    <row r="19" spans="1:17" x14ac:dyDescent="0.35">
      <c r="A19" s="120"/>
      <c r="B19" s="55" t="s">
        <v>23</v>
      </c>
      <c r="C19" s="72"/>
      <c r="D19" s="46"/>
      <c r="E19" s="86"/>
      <c r="F19" s="5" t="s">
        <v>24</v>
      </c>
      <c r="G19" s="6"/>
      <c r="H19" s="1"/>
      <c r="J19" s="33" t="s">
        <v>23</v>
      </c>
      <c r="K19" s="72"/>
      <c r="L19" s="46"/>
      <c r="M19" s="86"/>
      <c r="N19" s="5" t="s">
        <v>24</v>
      </c>
      <c r="O19" s="6"/>
      <c r="P19" s="1"/>
      <c r="Q19" s="41" t="str">
        <f>IF(COUNT(D17:D21)=1,(IF(D39=0,"Ekki hafa verið sýndar tvær útfærslur og ekki skeið. Hálf einkunn","")),"")</f>
        <v/>
      </c>
    </row>
    <row r="20" spans="1:17" x14ac:dyDescent="0.35">
      <c r="A20" s="120"/>
      <c r="B20" s="55" t="s">
        <v>25</v>
      </c>
      <c r="C20" s="72"/>
      <c r="D20" s="46"/>
      <c r="E20" s="86"/>
      <c r="F20" s="5"/>
      <c r="G20" s="8"/>
      <c r="H20" s="1"/>
      <c r="J20" s="33" t="s">
        <v>25</v>
      </c>
      <c r="K20" s="72"/>
      <c r="L20" s="46"/>
      <c r="M20" s="86"/>
      <c r="N20" s="5"/>
      <c r="O20" s="8"/>
      <c r="P20" s="1"/>
      <c r="Q20" s="9" t="str">
        <f>IF(D22&gt;0,IF(G22&lt;0.1,"Gefa þarf lokaeinkunn fyrir tölt",""),"")</f>
        <v/>
      </c>
    </row>
    <row r="21" spans="1:17" ht="15" thickBot="1" x14ac:dyDescent="0.4">
      <c r="A21" s="120"/>
      <c r="B21" s="56" t="s">
        <v>26</v>
      </c>
      <c r="C21" s="73"/>
      <c r="D21" s="60"/>
      <c r="E21" s="87"/>
      <c r="F21" s="10"/>
      <c r="G21" s="8"/>
      <c r="H21" s="1"/>
      <c r="J21" s="109" t="s">
        <v>26</v>
      </c>
      <c r="K21" s="73"/>
      <c r="L21" s="60"/>
      <c r="M21" s="87"/>
      <c r="N21" s="10"/>
      <c r="O21" s="8"/>
      <c r="P21" s="1"/>
      <c r="Q21" s="27"/>
    </row>
    <row r="22" spans="1:17" ht="15" thickBot="1" x14ac:dyDescent="0.4">
      <c r="A22" s="120"/>
      <c r="B22" s="57" t="s">
        <v>27</v>
      </c>
      <c r="C22" s="74"/>
      <c r="D22" s="61">
        <f>IFERROR(AVERAGE(D17:D21),0)</f>
        <v>0</v>
      </c>
      <c r="E22" s="88"/>
      <c r="F22" s="52"/>
      <c r="G22" s="93">
        <f>F22</f>
        <v>0</v>
      </c>
      <c r="H22" s="1"/>
      <c r="J22" s="110" t="s">
        <v>27</v>
      </c>
      <c r="K22" s="74"/>
      <c r="L22" s="61">
        <f>IFERROR(AVERAGE(L17:L21),0)</f>
        <v>0</v>
      </c>
      <c r="M22" s="88"/>
      <c r="N22" s="52"/>
      <c r="O22" s="93">
        <f>N22</f>
        <v>0</v>
      </c>
      <c r="P22" s="1"/>
      <c r="Q22" s="11"/>
    </row>
    <row r="23" spans="1:17" x14ac:dyDescent="0.35">
      <c r="A23" s="119" t="s">
        <v>28</v>
      </c>
      <c r="B23" s="62" t="s">
        <v>29</v>
      </c>
      <c r="C23" s="70"/>
      <c r="D23" s="58"/>
      <c r="E23" s="85"/>
      <c r="F23" s="12"/>
      <c r="G23" s="13"/>
      <c r="H23" s="1"/>
      <c r="J23" s="111" t="s">
        <v>29</v>
      </c>
      <c r="K23" s="70"/>
      <c r="L23" s="58"/>
      <c r="M23" s="85"/>
      <c r="N23" s="12"/>
      <c r="O23" s="13"/>
      <c r="P23" s="1"/>
      <c r="Q23" s="4"/>
    </row>
    <row r="24" spans="1:17" x14ac:dyDescent="0.35">
      <c r="A24" s="120"/>
      <c r="B24" s="55" t="s">
        <v>23</v>
      </c>
      <c r="C24" s="72"/>
      <c r="D24" s="46"/>
      <c r="E24" s="86"/>
      <c r="F24" s="5"/>
      <c r="G24" s="6"/>
      <c r="H24" s="1"/>
      <c r="J24" s="33" t="s">
        <v>23</v>
      </c>
      <c r="K24" s="72"/>
      <c r="L24" s="46"/>
      <c r="M24" s="86"/>
      <c r="N24" s="5"/>
      <c r="O24" s="6"/>
      <c r="P24" s="1"/>
      <c r="Q24" s="7"/>
    </row>
    <row r="25" spans="1:17" x14ac:dyDescent="0.35">
      <c r="A25" s="120"/>
      <c r="B25" s="55" t="s">
        <v>30</v>
      </c>
      <c r="C25" s="72"/>
      <c r="D25" s="46"/>
      <c r="E25" s="86"/>
      <c r="F25" s="5"/>
      <c r="G25" s="8"/>
      <c r="H25" s="1"/>
      <c r="J25" s="33" t="s">
        <v>30</v>
      </c>
      <c r="K25" s="72"/>
      <c r="L25" s="46"/>
      <c r="M25" s="86"/>
      <c r="N25" s="5"/>
      <c r="O25" s="8"/>
      <c r="P25" s="1"/>
      <c r="Q25" s="9" t="str">
        <f>IF(D27&gt;0,IF(G27&lt;0.1,"Gefa þarf lokaeinkunn fyrir brokk",""),"")</f>
        <v/>
      </c>
    </row>
    <row r="26" spans="1:17" ht="15" thickBot="1" x14ac:dyDescent="0.4">
      <c r="A26" s="120"/>
      <c r="B26" s="56" t="s">
        <v>31</v>
      </c>
      <c r="C26" s="73"/>
      <c r="D26" s="46"/>
      <c r="E26" s="87"/>
      <c r="F26" s="10"/>
      <c r="G26" s="8"/>
      <c r="H26" s="1"/>
      <c r="J26" s="109" t="s">
        <v>31</v>
      </c>
      <c r="K26" s="73"/>
      <c r="L26" s="46"/>
      <c r="M26" s="87"/>
      <c r="N26" s="10"/>
      <c r="O26" s="8"/>
      <c r="P26" s="1"/>
      <c r="Q26" s="9"/>
    </row>
    <row r="27" spans="1:17" ht="15" thickBot="1" x14ac:dyDescent="0.4">
      <c r="A27" s="121"/>
      <c r="B27" s="57" t="s">
        <v>32</v>
      </c>
      <c r="C27" s="74"/>
      <c r="D27" s="61">
        <f>IFERROR(AVERAGE(D23:D26),0)</f>
        <v>0</v>
      </c>
      <c r="E27" s="88"/>
      <c r="F27" s="52"/>
      <c r="G27" s="93">
        <f>F27</f>
        <v>0</v>
      </c>
      <c r="H27" s="1"/>
      <c r="J27" s="110" t="s">
        <v>32</v>
      </c>
      <c r="K27" s="74"/>
      <c r="L27" s="61">
        <f>IFERROR(AVERAGE(L23:L26),0)</f>
        <v>0</v>
      </c>
      <c r="M27" s="88"/>
      <c r="N27" s="52"/>
      <c r="O27" s="93">
        <f>N27</f>
        <v>0</v>
      </c>
      <c r="P27" s="1"/>
      <c r="Q27" s="11"/>
    </row>
    <row r="28" spans="1:17" x14ac:dyDescent="0.35">
      <c r="A28" s="119" t="s">
        <v>33</v>
      </c>
      <c r="B28" s="53" t="s">
        <v>21</v>
      </c>
      <c r="C28" s="70"/>
      <c r="D28" s="46"/>
      <c r="E28" s="85"/>
      <c r="F28" s="2"/>
      <c r="G28" s="3"/>
      <c r="H28" s="1"/>
      <c r="J28" s="32" t="s">
        <v>21</v>
      </c>
      <c r="K28" s="70"/>
      <c r="L28" s="46"/>
      <c r="M28" s="85"/>
      <c r="N28" s="2"/>
      <c r="O28" s="3"/>
      <c r="P28" s="1"/>
      <c r="Q28" s="4"/>
    </row>
    <row r="29" spans="1:17" x14ac:dyDescent="0.35">
      <c r="A29" s="120"/>
      <c r="B29" s="55" t="s">
        <v>23</v>
      </c>
      <c r="C29" s="72"/>
      <c r="D29" s="46"/>
      <c r="E29" s="86"/>
      <c r="F29" s="5"/>
      <c r="G29" s="6"/>
      <c r="H29" s="1"/>
      <c r="J29" s="33" t="s">
        <v>23</v>
      </c>
      <c r="K29" s="72"/>
      <c r="L29" s="46"/>
      <c r="M29" s="86"/>
      <c r="N29" s="5"/>
      <c r="O29" s="6"/>
      <c r="P29" s="1"/>
      <c r="Q29" s="7"/>
    </row>
    <row r="30" spans="1:17" x14ac:dyDescent="0.35">
      <c r="A30" s="120"/>
      <c r="B30" s="55" t="s">
        <v>30</v>
      </c>
      <c r="C30" s="72"/>
      <c r="D30" s="46"/>
      <c r="E30" s="86"/>
      <c r="F30" s="5"/>
      <c r="G30" s="6"/>
      <c r="H30" s="1"/>
      <c r="J30" s="33" t="s">
        <v>30</v>
      </c>
      <c r="K30" s="72"/>
      <c r="L30" s="46"/>
      <c r="M30" s="86"/>
      <c r="N30" s="5"/>
      <c r="O30" s="6"/>
      <c r="P30" s="1"/>
      <c r="Q30" s="9" t="str">
        <f>IF(D32&gt;0,IF(G32&lt;0.1,"Gefa þarf lokaeinkunn fyrir stökk",""),"")</f>
        <v/>
      </c>
    </row>
    <row r="31" spans="1:17" ht="15" thickBot="1" x14ac:dyDescent="0.4">
      <c r="A31" s="120"/>
      <c r="B31" s="56" t="s">
        <v>31</v>
      </c>
      <c r="C31" s="73"/>
      <c r="D31" s="46"/>
      <c r="E31" s="87"/>
      <c r="F31" s="14"/>
      <c r="G31" s="8"/>
      <c r="H31" s="1"/>
      <c r="J31" s="109" t="s">
        <v>31</v>
      </c>
      <c r="K31" s="73"/>
      <c r="L31" s="46"/>
      <c r="M31" s="87"/>
      <c r="N31" s="14"/>
      <c r="O31" s="8"/>
      <c r="P31" s="1"/>
      <c r="Q31" s="9"/>
    </row>
    <row r="32" spans="1:17" ht="15" thickBot="1" x14ac:dyDescent="0.4">
      <c r="A32" s="121"/>
      <c r="B32" s="63" t="s">
        <v>34</v>
      </c>
      <c r="C32" s="74"/>
      <c r="D32" s="61">
        <f>IFERROR(AVERAGE(D28:D31),0)</f>
        <v>0</v>
      </c>
      <c r="E32" s="88"/>
      <c r="F32" s="52"/>
      <c r="G32" s="93">
        <f>F32</f>
        <v>0</v>
      </c>
      <c r="H32" s="1"/>
      <c r="J32" s="112" t="s">
        <v>34</v>
      </c>
      <c r="K32" s="74"/>
      <c r="L32" s="61">
        <f>IFERROR(AVERAGE(L28:L31),0)</f>
        <v>0</v>
      </c>
      <c r="M32" s="88"/>
      <c r="N32" s="52"/>
      <c r="O32" s="93">
        <f>N32</f>
        <v>0</v>
      </c>
      <c r="P32" s="1"/>
      <c r="Q32" s="24"/>
    </row>
    <row r="33" spans="1:17" x14ac:dyDescent="0.35">
      <c r="A33" s="119" t="s">
        <v>35</v>
      </c>
      <c r="B33" s="32" t="s">
        <v>36</v>
      </c>
      <c r="C33" s="75"/>
      <c r="D33" s="47"/>
      <c r="E33" s="89"/>
      <c r="F33" s="2"/>
      <c r="G33" s="3"/>
      <c r="H33" s="1"/>
      <c r="J33" s="32" t="s">
        <v>36</v>
      </c>
      <c r="K33" s="75"/>
      <c r="L33" s="47"/>
      <c r="M33" s="89"/>
      <c r="N33" s="2"/>
      <c r="O33" s="3"/>
      <c r="P33" s="1"/>
      <c r="Q33" s="25"/>
    </row>
    <row r="34" spans="1:17" x14ac:dyDescent="0.35">
      <c r="A34" s="120"/>
      <c r="B34" s="33" t="s">
        <v>37</v>
      </c>
      <c r="C34" s="76"/>
      <c r="D34" s="46"/>
      <c r="E34" s="90"/>
      <c r="F34" s="5"/>
      <c r="G34" s="6"/>
      <c r="H34" s="1"/>
      <c r="J34" s="33" t="s">
        <v>37</v>
      </c>
      <c r="K34" s="76"/>
      <c r="L34" s="46"/>
      <c r="M34" s="90"/>
      <c r="N34" s="5"/>
      <c r="O34" s="6"/>
      <c r="P34" s="1"/>
      <c r="Q34" s="9" t="str">
        <f>IF(D36&gt;0,IF(G36&lt;0.1,"Gefa þarf lokaeinkunn fyrir fet",""),"")</f>
        <v/>
      </c>
    </row>
    <row r="35" spans="1:17" ht="15" thickBot="1" x14ac:dyDescent="0.4">
      <c r="A35" s="120"/>
      <c r="B35" s="34" t="s">
        <v>38</v>
      </c>
      <c r="C35" s="77"/>
      <c r="D35" s="48"/>
      <c r="E35" s="91"/>
      <c r="F35" s="35"/>
      <c r="G35" s="36"/>
      <c r="H35" s="1"/>
      <c r="J35" s="34" t="s">
        <v>38</v>
      </c>
      <c r="K35" s="77"/>
      <c r="L35" s="48"/>
      <c r="M35" s="91"/>
      <c r="N35" s="35"/>
      <c r="O35" s="36"/>
      <c r="P35" s="1"/>
      <c r="Q35" s="25"/>
    </row>
    <row r="36" spans="1:17" ht="15" thickBot="1" x14ac:dyDescent="0.4">
      <c r="A36" s="121"/>
      <c r="B36" s="31" t="s">
        <v>39</v>
      </c>
      <c r="C36" s="74"/>
      <c r="D36" s="61">
        <f>IFERROR(AVERAGE(D33:D35),0)</f>
        <v>0</v>
      </c>
      <c r="E36" s="88"/>
      <c r="F36" s="52"/>
      <c r="G36" s="93">
        <f>F36</f>
        <v>0</v>
      </c>
      <c r="H36" s="1"/>
      <c r="J36" s="31" t="s">
        <v>39</v>
      </c>
      <c r="K36" s="74"/>
      <c r="L36" s="61">
        <f>IFERROR(AVERAGE(L33:L35),0)</f>
        <v>0</v>
      </c>
      <c r="M36" s="88"/>
      <c r="N36" s="52"/>
      <c r="O36" s="93">
        <f>N36</f>
        <v>0</v>
      </c>
      <c r="P36" s="1"/>
      <c r="Q36" s="26"/>
    </row>
    <row r="37" spans="1:17" x14ac:dyDescent="0.35">
      <c r="A37" s="119" t="s">
        <v>40</v>
      </c>
      <c r="B37" s="62" t="s">
        <v>41</v>
      </c>
      <c r="C37" s="70"/>
      <c r="D37" s="46"/>
      <c r="E37" s="85"/>
      <c r="F37" s="12"/>
      <c r="G37" s="13"/>
      <c r="H37" s="1"/>
      <c r="J37" s="111" t="s">
        <v>41</v>
      </c>
      <c r="K37" s="70"/>
      <c r="L37" s="46"/>
      <c r="M37" s="85"/>
      <c r="N37" s="12"/>
      <c r="O37" s="13"/>
      <c r="P37" s="1"/>
      <c r="Q37" s="25"/>
    </row>
    <row r="38" spans="1:17" ht="15" thickBot="1" x14ac:dyDescent="0.4">
      <c r="A38" s="120"/>
      <c r="B38" s="64" t="s">
        <v>42</v>
      </c>
      <c r="C38" s="78"/>
      <c r="D38" s="46"/>
      <c r="E38" s="87"/>
      <c r="F38" s="14"/>
      <c r="G38" s="8"/>
      <c r="H38" s="15"/>
      <c r="J38" s="113" t="s">
        <v>42</v>
      </c>
      <c r="K38" s="78"/>
      <c r="L38" s="46"/>
      <c r="M38" s="87"/>
      <c r="N38" s="14"/>
      <c r="O38" s="8"/>
      <c r="P38" s="15"/>
      <c r="Q38" s="9" t="str">
        <f>IF(D39&gt;0,IF(G39&lt;0.1,"Gefa þarf lokaeinkunn fyrir skeið",""),"")</f>
        <v/>
      </c>
    </row>
    <row r="39" spans="1:17" ht="15" thickBot="1" x14ac:dyDescent="0.4">
      <c r="A39" s="121"/>
      <c r="B39" s="63" t="s">
        <v>43</v>
      </c>
      <c r="C39" s="74"/>
      <c r="D39" s="61">
        <f>IFERROR(AVERAGE(D37:D38),0)</f>
        <v>0</v>
      </c>
      <c r="E39" s="88"/>
      <c r="F39" s="52"/>
      <c r="G39" s="93">
        <f>F39</f>
        <v>0</v>
      </c>
      <c r="H39" s="15"/>
      <c r="J39" s="112" t="s">
        <v>43</v>
      </c>
      <c r="K39" s="74"/>
      <c r="L39" s="61">
        <f>IFERROR(AVERAGE(L37:L38),0)</f>
        <v>0</v>
      </c>
      <c r="M39" s="88"/>
      <c r="N39" s="52"/>
      <c r="O39" s="93">
        <f>N39</f>
        <v>0</v>
      </c>
      <c r="P39" s="15"/>
      <c r="Q39" s="11"/>
    </row>
    <row r="40" spans="1:17" ht="22.25" customHeight="1" thickBot="1" x14ac:dyDescent="0.55000000000000004">
      <c r="A40" s="66" t="s">
        <v>44</v>
      </c>
      <c r="B40" s="65"/>
      <c r="C40" s="79"/>
      <c r="D40" s="5"/>
      <c r="E40" s="83"/>
      <c r="F40" s="101" cm="1">
        <f t="array" ref="F40">AVERAGE(LARGE(G17:G39,{1,2}))</f>
        <v>0</v>
      </c>
      <c r="G40" s="94"/>
      <c r="H40" s="16"/>
      <c r="J40" s="114"/>
      <c r="K40" s="79"/>
      <c r="L40" s="5"/>
      <c r="M40" s="83"/>
      <c r="N40" s="101" cm="1">
        <f t="array" ref="N40">AVERAGE(LARGE(O17:O39,{1,2}))</f>
        <v>0</v>
      </c>
      <c r="O40" s="94"/>
      <c r="P40" s="16"/>
      <c r="Q40" s="44"/>
    </row>
    <row r="41" spans="1:17" ht="32.25" customHeight="1" thickBot="1" x14ac:dyDescent="0.6">
      <c r="A41" s="50" t="s">
        <v>45</v>
      </c>
      <c r="B41" s="51"/>
      <c r="C41" s="80"/>
      <c r="D41" s="14"/>
      <c r="E41" s="92"/>
      <c r="F41" s="10"/>
      <c r="G41" s="102">
        <f>(F40+G16)/2</f>
        <v>0</v>
      </c>
      <c r="H41" s="16"/>
      <c r="J41" s="115"/>
      <c r="K41" s="80"/>
      <c r="L41" s="14"/>
      <c r="M41" s="92"/>
      <c r="N41" s="10"/>
      <c r="O41" s="102">
        <f>(N40+O16)/2</f>
        <v>0</v>
      </c>
      <c r="P41" s="16"/>
      <c r="Q41" s="25"/>
    </row>
    <row r="43" spans="1:17" ht="15" customHeight="1" x14ac:dyDescent="0.7">
      <c r="B43" s="126" t="s">
        <v>19</v>
      </c>
      <c r="C43" s="126"/>
      <c r="D43" s="126"/>
      <c r="E43" s="126"/>
      <c r="F43" s="126"/>
      <c r="G43" s="126"/>
      <c r="H43" s="106"/>
      <c r="J43" s="127">
        <f>(G16+O16)/2</f>
        <v>0</v>
      </c>
      <c r="K43" s="106"/>
      <c r="L43" s="106"/>
      <c r="M43" s="106"/>
      <c r="N43" s="106"/>
    </row>
    <row r="44" spans="1:17" ht="15" customHeight="1" x14ac:dyDescent="0.7">
      <c r="B44" s="126"/>
      <c r="C44" s="126"/>
      <c r="D44" s="126"/>
      <c r="E44" s="126"/>
      <c r="F44" s="126"/>
      <c r="G44" s="126"/>
      <c r="H44" s="106"/>
      <c r="J44" s="127"/>
      <c r="K44" s="106"/>
      <c r="L44" s="106"/>
      <c r="M44" s="106"/>
      <c r="N44" s="106"/>
    </row>
    <row r="45" spans="1:17" ht="15" customHeight="1" x14ac:dyDescent="0.7">
      <c r="B45" s="126"/>
      <c r="C45" s="126"/>
      <c r="D45" s="126"/>
      <c r="E45" s="126"/>
      <c r="F45" s="126"/>
      <c r="G45" s="126"/>
      <c r="H45" s="106"/>
      <c r="J45" s="128"/>
      <c r="K45" s="106"/>
      <c r="L45" s="106"/>
      <c r="M45" s="106"/>
      <c r="N45" s="106"/>
    </row>
    <row r="46" spans="1:17" ht="15" customHeight="1" x14ac:dyDescent="0.7">
      <c r="B46" s="126" t="s">
        <v>46</v>
      </c>
      <c r="C46" s="126"/>
      <c r="D46" s="126"/>
      <c r="E46" s="126"/>
      <c r="F46" s="126"/>
      <c r="G46" s="126"/>
      <c r="H46" s="106"/>
      <c r="J46" s="129">
        <f>(F40+N40)/2</f>
        <v>0</v>
      </c>
      <c r="K46" s="106"/>
      <c r="L46" s="106"/>
      <c r="M46" s="106"/>
      <c r="N46" s="106"/>
    </row>
    <row r="47" spans="1:17" ht="15" customHeight="1" x14ac:dyDescent="0.7">
      <c r="B47" s="126"/>
      <c r="C47" s="126"/>
      <c r="D47" s="126"/>
      <c r="E47" s="126"/>
      <c r="F47" s="126"/>
      <c r="G47" s="126"/>
      <c r="H47" s="106"/>
      <c r="J47" s="127"/>
      <c r="K47" s="106"/>
      <c r="L47" s="106"/>
      <c r="M47" s="106"/>
      <c r="N47" s="106"/>
    </row>
    <row r="48" spans="1:17" ht="15" customHeight="1" x14ac:dyDescent="0.7">
      <c r="B48" s="126"/>
      <c r="C48" s="126"/>
      <c r="D48" s="126"/>
      <c r="E48" s="126"/>
      <c r="F48" s="126"/>
      <c r="G48" s="126"/>
      <c r="H48" s="106"/>
      <c r="J48" s="127"/>
      <c r="K48" s="106"/>
      <c r="L48" s="106"/>
      <c r="M48" s="106"/>
      <c r="N48" s="106"/>
    </row>
    <row r="50" spans="6:20" ht="28.5" customHeight="1" x14ac:dyDescent="0.5">
      <c r="F50" s="104" t="s">
        <v>47</v>
      </c>
      <c r="G50" s="103"/>
      <c r="I50" s="132" t="str">
        <f>IF(COUNTA(#REF!,E50)&lt;2,IF(COUNTA(#REF!,E50)&lt;1,"Staðfestingu vantar frá dómurum","Aðeins annar dómarinn hefur staðfest"),"")</f>
        <v>Aðeins annar dómarinn hefur staðfest</v>
      </c>
      <c r="J50" s="125" t="s">
        <v>48</v>
      </c>
      <c r="K50" s="125"/>
      <c r="L50" s="125"/>
      <c r="M50" s="125"/>
      <c r="N50" s="125"/>
      <c r="O50" s="103"/>
      <c r="T50" s="105" t="str">
        <f>IF(COUNTA(G50,O50)&lt;2,IF(COUNTA(G50,O50)&lt;1,"Staðfestingu vantar frá dómurum","Aðeins annar dómarinn hefur staðfest"),"")</f>
        <v>Staðfestingu vantar frá dómurum</v>
      </c>
    </row>
  </sheetData>
  <sheetProtection algorithmName="SHA-512" hashValue="uDOAG+kI/i4AlwAvyIW+d917LgdHFEdgh38UtflHwHe2ydEF1PGRwCfJWWRmOSzAwoLo2Un+UYuGN95ux2hOtA==" saltValue="NOdiIEB1y0yEQ3SZcw+2PA==" spinCount="100000" sheet="1" objects="1" scenarios="1"/>
  <mergeCells count="13">
    <mergeCell ref="J50:N50"/>
    <mergeCell ref="A33:A36"/>
    <mergeCell ref="A37:A39"/>
    <mergeCell ref="B43:G45"/>
    <mergeCell ref="J43:J45"/>
    <mergeCell ref="B46:G48"/>
    <mergeCell ref="J46:J48"/>
    <mergeCell ref="D3:G3"/>
    <mergeCell ref="L3:P3"/>
    <mergeCell ref="A16:B16"/>
    <mergeCell ref="A17:A22"/>
    <mergeCell ref="A23:A27"/>
    <mergeCell ref="A28:A32"/>
  </mergeCells>
  <conditionalFormatting sqref="B5:B14">
    <cfRule type="duplicateValues" dxfId="32" priority="28"/>
  </conditionalFormatting>
  <conditionalFormatting sqref="B40">
    <cfRule type="containsText" dxfId="31" priority="8" operator="containsText" text="Gefa þarf einkunn">
      <formula>NOT(ISERROR(SEARCH("Gefa þarf einkunn",B40)))</formula>
    </cfRule>
  </conditionalFormatting>
  <conditionalFormatting sqref="D5:D14">
    <cfRule type="expression" dxfId="30" priority="23">
      <formula>C5=""</formula>
    </cfRule>
  </conditionalFormatting>
  <conditionalFormatting sqref="F5:F14">
    <cfRule type="expression" dxfId="29" priority="24">
      <formula>E5=""</formula>
    </cfRule>
    <cfRule type="expression" dxfId="28" priority="25">
      <formula>E5="T"</formula>
    </cfRule>
  </conditionalFormatting>
  <conditionalFormatting sqref="H5:H14">
    <cfRule type="cellIs" dxfId="27" priority="30" operator="equal">
      <formula>1.4</formula>
    </cfRule>
    <cfRule type="cellIs" dxfId="26" priority="31" operator="equal">
      <formula>1.3</formula>
    </cfRule>
    <cfRule type="cellIs" dxfId="25" priority="32" operator="equal">
      <formula>1.2</formula>
    </cfRule>
    <cfRule type="cellIs" dxfId="24" priority="33" operator="equal">
      <formula>1.1</formula>
    </cfRule>
  </conditionalFormatting>
  <conditionalFormatting sqref="H16">
    <cfRule type="containsText" dxfId="23" priority="26" operator="containsText" text="ATH Ekki hefur verið gefin einkunn fyrir allar æfingar">
      <formula>NOT(ISERROR(SEARCH("ATH Ekki hefur verið gefin einkunn fyrir allar æfingar",H16)))</formula>
    </cfRule>
    <cfRule type="containsText" dxfId="22" priority="29" operator="containsText" text="ATH Ekki hefur verið gefið fyrir lágmarks fjölda æfinga">
      <formula>NOT(ISERROR(SEARCH("ATH Ekki hefur verið gefið fyrir lágmarks fjölda æfinga",H16)))</formula>
    </cfRule>
  </conditionalFormatting>
  <conditionalFormatting sqref="I50">
    <cfRule type="containsText" dxfId="21" priority="1" operator="containsText" text="Aðeins annar dómarinn hefur staðfest">
      <formula>NOT(ISERROR(SEARCH("Aðeins annar dómarinn hefur staðfest",I50)))</formula>
    </cfRule>
    <cfRule type="containsText" dxfId="20" priority="2" operator="containsText" text="Staðfestingu vantar frá dómurum">
      <formula>NOT(ISERROR(SEARCH("Staðfestingu vantar frá dómurum",I50)))</formula>
    </cfRule>
  </conditionalFormatting>
  <conditionalFormatting sqref="J5:J14">
    <cfRule type="duplicateValues" dxfId="19" priority="5"/>
  </conditionalFormatting>
  <conditionalFormatting sqref="J40">
    <cfRule type="containsText" dxfId="18" priority="4" operator="containsText" text="Gefa þarf einkunn">
      <formula>NOT(ISERROR(SEARCH("Gefa þarf einkunn",J40)))</formula>
    </cfRule>
  </conditionalFormatting>
  <conditionalFormatting sqref="L5:L14">
    <cfRule type="expression" dxfId="17" priority="11">
      <formula>K5=""</formula>
    </cfRule>
  </conditionalFormatting>
  <conditionalFormatting sqref="N5:N14">
    <cfRule type="expression" dxfId="16" priority="12">
      <formula>M5=""</formula>
    </cfRule>
    <cfRule type="expression" dxfId="15" priority="13">
      <formula>M5="T"</formula>
    </cfRule>
  </conditionalFormatting>
  <conditionalFormatting sqref="P5:P14">
    <cfRule type="cellIs" dxfId="14" priority="16" operator="equal">
      <formula>1.4</formula>
    </cfRule>
    <cfRule type="cellIs" dxfId="13" priority="17" operator="equal">
      <formula>1.3</formula>
    </cfRule>
    <cfRule type="cellIs" dxfId="12" priority="18" operator="equal">
      <formula>1.2</formula>
    </cfRule>
    <cfRule type="cellIs" dxfId="11" priority="19" operator="equal">
      <formula>1.1</formula>
    </cfRule>
  </conditionalFormatting>
  <conditionalFormatting sqref="P16">
    <cfRule type="containsText" dxfId="10" priority="14" operator="containsText" text="ATH Ekki hefur verið gefin einkunn fyrir allar æfingar">
      <formula>NOT(ISERROR(SEARCH("ATH Ekki hefur verið gefin einkunn fyrir allar æfingar",P16)))</formula>
    </cfRule>
    <cfRule type="containsText" dxfId="9" priority="15" operator="containsText" text="ATH Ekki hefur verið gefið fyrir lágmarks fjölda æfinga">
      <formula>NOT(ISERROR(SEARCH("ATH Ekki hefur verið gefið fyrir lágmarks fjölda æfinga",P16)))</formula>
    </cfRule>
  </conditionalFormatting>
  <conditionalFormatting sqref="Q1:Q15">
    <cfRule type="containsText" dxfId="8" priority="20" operator="containsText" text="Ekki hafa verið sýndar">
      <formula>NOT(ISERROR(SEARCH("Ekki hafa verið sýndar",Q1)))</formula>
    </cfRule>
  </conditionalFormatting>
  <conditionalFormatting sqref="Q17:Q39">
    <cfRule type="containsText" dxfId="7" priority="27" operator="containsText" text="Gefa þarf lokaeinkunn">
      <formula>NOT(ISERROR(SEARCH("Gefa þarf lokaeinkunn",Q17)))</formula>
    </cfRule>
  </conditionalFormatting>
  <conditionalFormatting sqref="Q17:Q1048576">
    <cfRule type="containsText" dxfId="6" priority="3" operator="containsText" text="Ekki hafa verið sýndar">
      <formula>NOT(ISERROR(SEARCH("Ekki hafa verið sýndar",Q17)))</formula>
    </cfRule>
  </conditionalFormatting>
  <conditionalFormatting sqref="Q18">
    <cfRule type="containsText" dxfId="5" priority="22" operator="containsText" text="Sýna þarf">
      <formula>NOT(ISERROR(SEARCH("Sýna þarf",Q18)))</formula>
    </cfRule>
  </conditionalFormatting>
  <conditionalFormatting sqref="Q21">
    <cfRule type="containsText" dxfId="4" priority="21" operator="containsText" text="Ekki má gefa hærra en 7">
      <formula>NOT(ISERROR(SEARCH("Ekki má gefa hærra en 7",Q21)))</formula>
    </cfRule>
  </conditionalFormatting>
  <conditionalFormatting sqref="Q40">
    <cfRule type="containsText" dxfId="3" priority="9" operator="containsText" text="Gefa þarf einkunn">
      <formula>NOT(ISERROR(SEARCH("Gefa þarf einkunn",Q40)))</formula>
    </cfRule>
  </conditionalFormatting>
  <conditionalFormatting sqref="Q40:Q41">
    <cfRule type="containsText" dxfId="2" priority="10" operator="containsText" text="Gefa þarf lokaeinkunn">
      <formula>NOT(ISERROR(SEARCH("Gefa þarf lokaeinkunn",Q40)))</formula>
    </cfRule>
  </conditionalFormatting>
  <conditionalFormatting sqref="T50">
    <cfRule type="containsText" dxfId="1" priority="6" operator="containsText" text="Aðeins annar dómarinn hefur staðfest">
      <formula>NOT(ISERROR(SEARCH("Aðeins annar dómarinn hefur staðfest",T50)))</formula>
    </cfRule>
    <cfRule type="containsText" dxfId="0" priority="7" operator="containsText" text="Staðfestingu vantar frá dómurum">
      <formula>NOT(ISERROR(SEARCH("Staðfestingu vantar frá dómurum",T50)))</formula>
    </cfRule>
  </conditionalFormatting>
  <dataValidations count="4">
    <dataValidation allowBlank="1" showInputMessage="1" showErrorMessage="1" errorTitle="Ógild einkunn" error="Einungis má gefa í heilum og hálfum tölum á bilinu 0-10" sqref="F40 N40" xr:uid="{21845137-272E-4911-90D6-AB1FF7D7695B}"/>
    <dataValidation type="list" allowBlank="1" showInputMessage="1" showErrorMessage="1" sqref="B5:C14 E5:E14 J5:K14 M5:M14" xr:uid="{15929915-972E-479B-8C85-8811322EAF7A}">
      <formula1>Æfingar</formula1>
    </dataValidation>
    <dataValidation type="custom" allowBlank="1" showInputMessage="1" showErrorMessage="1" sqref="E33 E35 E23:E26 E28:E31 E17:E21 E37:E38 F5:F14 M33 M35 M23:M26 M28:M31 M17:M21 M37:M38 N5:N14" xr:uid="{0FC4FE7B-58EB-4DE1-BAA5-329837821FA5}">
      <formula1>AND(MOD(E5,0.5)=0,OR(E5=0,E5&gt;0))</formula1>
    </dataValidation>
    <dataValidation type="custom" allowBlank="1" showInputMessage="1" showErrorMessage="1" errorTitle="Ógild einkunn" error="Einungis má gefa í heilum og hálfum tölum á bilinu 0-10" sqref="D17:D21 D23:D26 F22 F27 F32 F36 D28:D31 D34:E34 D33 D35 D37:D38 D5:D14 L17:L21 L23:L26 N22 N27 N32 N36 L5:L14 L28:L31 L34:M34 L33 L35 L37:L38 F39 N39" xr:uid="{BB517D89-DCA8-4674-A79D-E9FD24E985D1}">
      <formula1>AND(MOD(D5,0.5)=0,OR(D5=0,D5&gt;0))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Dómblað</vt:lpstr>
      <vt:lpstr>Æfingalisti</vt:lpstr>
      <vt:lpstr>Upphitun</vt:lpstr>
      <vt:lpstr>Par 1</vt:lpstr>
      <vt:lpstr>Vægi</vt:lpstr>
      <vt:lpstr>Æfingar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Dögg Sveinbjörnsdóttir</dc:creator>
  <cp:keywords/>
  <dc:description/>
  <cp:lastModifiedBy>Eiríkur Vilhelm Sigurðarson</cp:lastModifiedBy>
  <cp:revision/>
  <cp:lastPrinted>2023-03-06T10:52:13Z</cp:lastPrinted>
  <dcterms:created xsi:type="dcterms:W3CDTF">2021-02-18T10:11:25Z</dcterms:created>
  <dcterms:modified xsi:type="dcterms:W3CDTF">2024-02-26T21:59:03Z</dcterms:modified>
  <cp:category/>
  <cp:contentStatus/>
</cp:coreProperties>
</file>